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brett\Documents\"/>
    </mc:Choice>
  </mc:AlternateContent>
  <bookViews>
    <workbookView xWindow="0" yWindow="0" windowWidth="15360" windowHeight="9780" firstSheet="2" activeTab="2"/>
  </bookViews>
  <sheets>
    <sheet name="Resumen Yanacocha" sheetId="10" state="hidden" r:id="rId1"/>
    <sheet name="Resumen Barrick" sheetId="11" state="hidden" r:id="rId2"/>
    <sheet name="Serie Barrick" sheetId="13" r:id="rId3"/>
    <sheet name="Serie Yanacocha" sheetId="12" r:id="rId4"/>
    <sheet name="Yanacocha y Barrick" sheetId="9" state="hidden" r:id="rId5"/>
    <sheet name="AU - EMPRESAS" sheetId="5" state="hidden" r:id="rId6"/>
    <sheet name="AU - EXPORT" sheetId="7" state="hidden" r:id="rId7"/>
    <sheet name="AU - DESTINO" sheetId="8" state="hidden" r:id="rId8"/>
    <sheet name="AG - DESTINO" sheetId="4" state="hidden" r:id="rId9"/>
    <sheet name="AG - EMPRESAS" sheetId="2" state="hidden" r:id="rId10"/>
    <sheet name="AG - EXPORT" sheetId="3" state="hidden" r:id="rId1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2" l="1"/>
  <c r="G5" i="12"/>
  <c r="H5" i="12"/>
  <c r="K5" i="12"/>
  <c r="L5" i="12"/>
  <c r="D6" i="12"/>
  <c r="G6" i="12"/>
  <c r="H6" i="12"/>
  <c r="K6" i="12"/>
  <c r="L6" i="12"/>
  <c r="D7" i="12"/>
  <c r="G7" i="12"/>
  <c r="H7" i="12"/>
  <c r="K7" i="12"/>
  <c r="L7" i="12"/>
  <c r="D8" i="12"/>
  <c r="G8" i="12"/>
  <c r="H8" i="12"/>
  <c r="K8" i="12"/>
  <c r="L8" i="12"/>
  <c r="D9" i="12"/>
  <c r="G9" i="12"/>
  <c r="H9" i="12"/>
  <c r="K9" i="12"/>
  <c r="L9" i="12"/>
  <c r="D10" i="12"/>
  <c r="G10" i="12"/>
  <c r="H10" i="12"/>
  <c r="K10" i="12"/>
  <c r="L10" i="12"/>
  <c r="D11" i="12"/>
  <c r="G11" i="12"/>
  <c r="H11" i="12"/>
  <c r="K11" i="12"/>
  <c r="L11" i="12"/>
  <c r="D12" i="12"/>
  <c r="G12" i="12"/>
  <c r="H12" i="12"/>
  <c r="K12" i="12"/>
  <c r="L12" i="12"/>
  <c r="D13" i="12"/>
  <c r="G13" i="12"/>
  <c r="H13" i="12"/>
  <c r="K13" i="12"/>
  <c r="L13" i="12"/>
  <c r="D14" i="12"/>
  <c r="G14" i="12"/>
  <c r="H14" i="12"/>
  <c r="K14" i="12"/>
  <c r="L14" i="12"/>
  <c r="L6" i="13"/>
  <c r="L7" i="13"/>
  <c r="L8" i="13"/>
  <c r="L9" i="13"/>
  <c r="L10" i="13"/>
  <c r="L11" i="13"/>
  <c r="L12" i="13"/>
  <c r="L13" i="13"/>
  <c r="L14" i="13"/>
  <c r="L5" i="13"/>
  <c r="K6" i="13"/>
  <c r="G6" i="13"/>
  <c r="D6" i="13"/>
  <c r="H6" i="13"/>
  <c r="K7" i="13"/>
  <c r="G7" i="13"/>
  <c r="D7" i="13"/>
  <c r="H7" i="13"/>
  <c r="K8" i="13"/>
  <c r="G8" i="13"/>
  <c r="D8" i="13"/>
  <c r="H8" i="13"/>
  <c r="K9" i="13"/>
  <c r="G9" i="13"/>
  <c r="D9" i="13"/>
  <c r="H9" i="13"/>
  <c r="K10" i="13"/>
  <c r="G10" i="13"/>
  <c r="D10" i="13"/>
  <c r="H10" i="13"/>
  <c r="K11" i="13"/>
  <c r="G11" i="13"/>
  <c r="D11" i="13"/>
  <c r="H11" i="13"/>
  <c r="K12" i="13"/>
  <c r="G12" i="13"/>
  <c r="D12" i="13"/>
  <c r="H12" i="13"/>
  <c r="K13" i="13"/>
  <c r="G13" i="13"/>
  <c r="D13" i="13"/>
  <c r="H13" i="13"/>
  <c r="K14" i="13"/>
  <c r="G14" i="13"/>
  <c r="D14" i="13"/>
  <c r="H14" i="13"/>
  <c r="K5" i="13"/>
  <c r="G5" i="13"/>
  <c r="D5" i="13"/>
  <c r="H5" i="13"/>
  <c r="D44" i="11"/>
  <c r="D43" i="11"/>
  <c r="C30" i="11"/>
  <c r="C24" i="11"/>
  <c r="B26" i="11"/>
  <c r="C21" i="11"/>
  <c r="B6" i="11"/>
  <c r="C5" i="11"/>
  <c r="D5" i="11"/>
  <c r="C4" i="11"/>
  <c r="B12" i="11"/>
  <c r="C30" i="10"/>
  <c r="C24" i="10"/>
  <c r="B26" i="10"/>
  <c r="D44" i="10"/>
  <c r="D43" i="10"/>
  <c r="B6" i="10"/>
  <c r="E5" i="11"/>
  <c r="D4" i="11"/>
  <c r="D6" i="11"/>
  <c r="E4" i="11"/>
  <c r="B13" i="11"/>
  <c r="B14" i="11"/>
  <c r="C6" i="11"/>
  <c r="B16" i="11"/>
  <c r="E46" i="11"/>
  <c r="C21" i="10"/>
  <c r="C4" i="10"/>
  <c r="D4" i="10"/>
  <c r="C5" i="10"/>
  <c r="D5" i="10"/>
  <c r="E4" i="10"/>
  <c r="D46" i="11"/>
  <c r="D27" i="11"/>
  <c r="B13" i="10"/>
  <c r="E5" i="10"/>
  <c r="D6" i="10"/>
  <c r="C6" i="10"/>
  <c r="E46" i="10"/>
  <c r="B12" i="10"/>
  <c r="B14" i="10"/>
  <c r="B16" i="10"/>
  <c r="D23" i="9"/>
  <c r="E23" i="9"/>
  <c r="F23" i="9"/>
  <c r="G23" i="9"/>
  <c r="H23" i="9"/>
  <c r="I23" i="9"/>
  <c r="J23" i="9"/>
  <c r="K23" i="9"/>
  <c r="L23" i="9"/>
  <c r="C23" i="9"/>
  <c r="D22" i="9"/>
  <c r="E22" i="9"/>
  <c r="F22" i="9"/>
  <c r="F24" i="9"/>
  <c r="G22" i="9"/>
  <c r="H22" i="9"/>
  <c r="I22" i="9"/>
  <c r="I24" i="9"/>
  <c r="J22" i="9"/>
  <c r="J24" i="9"/>
  <c r="K22" i="9"/>
  <c r="L22" i="9"/>
  <c r="C22" i="9"/>
  <c r="C24" i="9"/>
  <c r="E24" i="9"/>
  <c r="K24" i="9"/>
  <c r="G24" i="9"/>
  <c r="L24" i="9"/>
  <c r="H24" i="9"/>
  <c r="D24" i="9"/>
  <c r="D46" i="10"/>
  <c r="D27" i="10"/>
  <c r="D10" i="9"/>
  <c r="D33" i="9"/>
  <c r="E10" i="9"/>
  <c r="E33" i="9"/>
  <c r="F10" i="9"/>
  <c r="F33" i="9"/>
  <c r="G10" i="9"/>
  <c r="G33" i="9"/>
  <c r="H10" i="9"/>
  <c r="H33" i="9"/>
  <c r="I10" i="9"/>
  <c r="I33" i="9"/>
  <c r="J10" i="9"/>
  <c r="J33" i="9"/>
  <c r="K10" i="9"/>
  <c r="K33" i="9"/>
  <c r="L10" i="9"/>
  <c r="L33" i="9"/>
  <c r="C10" i="9"/>
  <c r="C33" i="9"/>
  <c r="D9" i="9"/>
  <c r="D32" i="9"/>
  <c r="E9" i="9"/>
  <c r="E32" i="9"/>
  <c r="F9" i="9"/>
  <c r="F32" i="9"/>
  <c r="G9" i="9"/>
  <c r="G32" i="9"/>
  <c r="H9" i="9"/>
  <c r="H32" i="9"/>
  <c r="I9" i="9"/>
  <c r="I32" i="9"/>
  <c r="J9" i="9"/>
  <c r="J32" i="9"/>
  <c r="K9" i="9"/>
  <c r="K32" i="9"/>
  <c r="L9" i="9"/>
  <c r="L32" i="9"/>
  <c r="C9" i="9"/>
  <c r="C32" i="9"/>
  <c r="B19" i="8"/>
  <c r="C19" i="8"/>
  <c r="K6" i="5"/>
  <c r="J6" i="5"/>
  <c r="I6" i="5"/>
  <c r="H6" i="5"/>
  <c r="G6" i="5"/>
  <c r="F6" i="5"/>
  <c r="E6" i="5"/>
  <c r="D6" i="5"/>
  <c r="C6" i="5"/>
  <c r="B6" i="5"/>
  <c r="B19" i="4"/>
  <c r="C19" i="4"/>
  <c r="K6" i="2"/>
  <c r="J6" i="2"/>
  <c r="I6" i="2"/>
  <c r="H6" i="2"/>
  <c r="G6" i="2"/>
  <c r="F6" i="2"/>
  <c r="E6" i="2"/>
  <c r="D6" i="2"/>
  <c r="C6" i="2"/>
  <c r="B6" i="2"/>
  <c r="C8" i="8"/>
  <c r="C12" i="8"/>
  <c r="C16" i="8"/>
  <c r="C9" i="8"/>
  <c r="C13" i="8"/>
  <c r="C17" i="8"/>
  <c r="C10" i="8"/>
  <c r="C14" i="8"/>
  <c r="C7" i="8"/>
  <c r="C11" i="8"/>
  <c r="C15" i="8"/>
  <c r="C10" i="4"/>
  <c r="C14" i="4"/>
  <c r="C7" i="4"/>
  <c r="C11" i="4"/>
  <c r="C15" i="4"/>
  <c r="C8" i="4"/>
  <c r="C12" i="4"/>
  <c r="C16" i="4"/>
  <c r="C9" i="4"/>
  <c r="C13" i="4"/>
  <c r="C17" i="4"/>
</calcChain>
</file>

<file path=xl/sharedStrings.xml><?xml version="1.0" encoding="utf-8"?>
<sst xmlns="http://schemas.openxmlformats.org/spreadsheetml/2006/main" count="363" uniqueCount="181">
  <si>
    <t>2006 - 2015 : PRODUCCIóN NACIONAL DE PLATA POR EMPRESA (MILES DE ONZAS FINAS)</t>
  </si>
  <si>
    <t>SILVER DOMESTIC PRODUCTION BY COMPANY (THOUSANDS OF FINE OUNCES)</t>
  </si>
  <si>
    <t>EMPRESA / COMPANY</t>
  </si>
  <si>
    <t>2015 *</t>
  </si>
  <si>
    <t>TOTAL</t>
  </si>
  <si>
    <t>COMPAÑIA MINERA ANTAMINA S.A.</t>
  </si>
  <si>
    <t>COMPAÑIA DE MINAS BUENAVENTURA S.A.A.</t>
  </si>
  <si>
    <t>VOLCAN COMPAÑÍA MINERA S.A.A.</t>
  </si>
  <si>
    <t>COMPAÑIA MINERA ARES S.A.C.</t>
  </si>
  <si>
    <t>MINERA CHINALCO PERÚ S.A. 1/</t>
  </si>
  <si>
    <t>--</t>
  </si>
  <si>
    <t>EMPRESA ADMINISTRADORA CERRO S.A.C. 2/</t>
  </si>
  <si>
    <t>EMPRESA ADMINISTRADORA CHUNGAR S.A.C.</t>
  </si>
  <si>
    <t>COMPAÑÍA MINERA MILPO S.A.A.</t>
  </si>
  <si>
    <t>EMPRESA MINERA LOS QUENUALES S.A.</t>
  </si>
  <si>
    <t>SOUTHERN PERU COPPER CORPORATION SUCURSAL DEL PERU</t>
  </si>
  <si>
    <t>PAN AMERICAN SILVER HUARON S.A.</t>
  </si>
  <si>
    <t>SOCIEDAD MINERA EL BROCAL S.A.A.</t>
  </si>
  <si>
    <t>MILPO ANDINA PERU S.A.C.</t>
  </si>
  <si>
    <t>COMPAÑIA MINERA ALPAMARCA S.A.C.</t>
  </si>
  <si>
    <t>COMPAÑIA MINERA ARGENTUM S.A.</t>
  </si>
  <si>
    <t>COMPAÑIA MINERA RAURA S.A.</t>
  </si>
  <si>
    <t>APUMAYO S.A.C.</t>
  </si>
  <si>
    <t>COMPAÑIA MINERA ATACOCHA S.A.A.</t>
  </si>
  <si>
    <t>SOCIEDAD MINERA CORONA S.A.</t>
  </si>
  <si>
    <t>MINERA BATEAS S.A.C.</t>
  </si>
  <si>
    <t>COMPAÑIA MINERA CASAPALCA S.A.</t>
  </si>
  <si>
    <t>MINERA COLQUISIRI S.A.</t>
  </si>
  <si>
    <t>COMPAÑIA MINERA ANTAPACCAY S.A.</t>
  </si>
  <si>
    <t>TREVALI PERU S.A.C.</t>
  </si>
  <si>
    <t>MINERA BARRICK MISQUICHILCA S.A.</t>
  </si>
  <si>
    <t>OTROS</t>
  </si>
  <si>
    <t xml:space="preserve">(*)    </t>
  </si>
  <si>
    <t>Datos preliminares.</t>
  </si>
  <si>
    <t>1/</t>
  </si>
  <si>
    <t>En el año 2014 inició operaciones el proyecto "Toromocho# en la región Junín.</t>
  </si>
  <si>
    <t>2/</t>
  </si>
  <si>
    <t>La unidad "Cerro de Pasco" paso ser administrada por Empresa Administradora Cerro SA.</t>
  </si>
  <si>
    <t>3/</t>
  </si>
  <si>
    <t>Las unidad "El Porvenir" paso a ser adminsitrada por esta empresa sucursal del grupo Milpo.</t>
  </si>
  <si>
    <t>2006 - 2015 : EVOLUCIÓN ANUAL DE LAS EXPORTACIONES DE PLATA</t>
  </si>
  <si>
    <t>ANNUAL EVOLUTION OF SILVER EXPORTS AND PRICE</t>
  </si>
  <si>
    <t>PLATA  / SILVER</t>
  </si>
  <si>
    <t>Valor / value</t>
  </si>
  <si>
    <t>(US$MM)</t>
  </si>
  <si>
    <t>Cantidad / volume</t>
  </si>
  <si>
    <t>(Millones Oz. Tr.)</t>
  </si>
  <si>
    <t>Precio / price</t>
  </si>
  <si>
    <t>(US$/Oz. Tr.)</t>
  </si>
  <si>
    <t>2015 : DESTINO DE LAS EXPORTACIONES NACIONALES DE PLATA</t>
  </si>
  <si>
    <t>DESTINATION OF DOMESTIC EXPORTS OF SILVER</t>
  </si>
  <si>
    <t>PAÍS</t>
  </si>
  <si>
    <t>US$ MILLONES</t>
  </si>
  <si>
    <t>%</t>
  </si>
  <si>
    <t>Country</t>
  </si>
  <si>
    <t>US$ Millions</t>
  </si>
  <si>
    <t>Estados Unidos</t>
  </si>
  <si>
    <t>Canadá</t>
  </si>
  <si>
    <t>Brasil</t>
  </si>
  <si>
    <t>Suiza</t>
  </si>
  <si>
    <t>Chile</t>
  </si>
  <si>
    <t>Argentina</t>
  </si>
  <si>
    <t>Colombia</t>
  </si>
  <si>
    <t>Bolivia</t>
  </si>
  <si>
    <t>Emiratos Árabes Unidos</t>
  </si>
  <si>
    <t>Italia</t>
  </si>
  <si>
    <t>Otros</t>
  </si>
  <si>
    <t>Total</t>
  </si>
  <si>
    <t>2006 - 2015 : PRODUCCIÓN NACIONAL DE ORO POR EMPRESA (MILES DE ONZAS FINAS)</t>
  </si>
  <si>
    <t>GOLD DOMESTIC PRODUCTION BY COMPANY (THOUSANDS OF FINE OUNCES)</t>
  </si>
  <si>
    <t>MINERA YANACOCHA S.R.L.</t>
  </si>
  <si>
    <t>MADRE DE DIOS /1</t>
  </si>
  <si>
    <t>CONSORCIO MINERO HORIZONTE S.A.</t>
  </si>
  <si>
    <t>LA ARENA S.A.</t>
  </si>
  <si>
    <t>---</t>
  </si>
  <si>
    <t>MINERA AURIFERA RETAMAS S.A.</t>
  </si>
  <si>
    <t>GOLD FIELDS LA CIMA S.A.</t>
  </si>
  <si>
    <t>COMPAÑIA MINERA PODEROSA S.A.</t>
  </si>
  <si>
    <t>COMPAÑIA MINERA COIMOLACHE S.A.</t>
  </si>
  <si>
    <t>-</t>
  </si>
  <si>
    <t>ARUNTANI S.A.C.</t>
  </si>
  <si>
    <t>MINERA LA ZANJA S.R.L.</t>
  </si>
  <si>
    <t>COMPAÑIA MINERA ANTAPACCAY S.A. /2</t>
  </si>
  <si>
    <t>MINSUR S.A.</t>
  </si>
  <si>
    <t>MINERA LAYTARUMA S.A.</t>
  </si>
  <si>
    <t>ANABI S.A.C.</t>
  </si>
  <si>
    <t>MINERA VETA DORADA S.A.C.</t>
  </si>
  <si>
    <t>COMPAÑIA MINERA CARAVELI S.A.C.</t>
  </si>
  <si>
    <t>Incluye producción estimada de los mineros artesanales de Madre de Dios.</t>
  </si>
  <si>
    <t>Cambio de Razon Social Xstrata Tintaya por Cia. mra. Antapaccay.</t>
  </si>
  <si>
    <t>2006 - 2015 : EVOLUCIÓN ANUAL DE LAS EXPORTACIONES DEL ORO</t>
  </si>
  <si>
    <t>ANNUAL EVOLUTION OF GOLD EXPORTS AND PRICE</t>
  </si>
  <si>
    <t>oro / gold</t>
  </si>
  <si>
    <t>(Miles Oz. Tr.)</t>
  </si>
  <si>
    <t>(US$/Oz Tr.)</t>
  </si>
  <si>
    <t>2015 : DESTINO DE LAS EXPORTACIONES NACIONALES DE ORO</t>
  </si>
  <si>
    <t>DESTINATION OF DOMESTIC EXPORTS OF GOLD</t>
  </si>
  <si>
    <t>India</t>
  </si>
  <si>
    <t>Reino Unido</t>
  </si>
  <si>
    <t>Sudáfrica</t>
  </si>
  <si>
    <t>China</t>
  </si>
  <si>
    <t>Bulgaria</t>
  </si>
  <si>
    <t>Mineral</t>
  </si>
  <si>
    <t>2006 - 2015 : PRODUCCIÓN DE ORO POR EMPRESA (MILES DE ONZAS FINAS)</t>
  </si>
  <si>
    <t>2006 - 2015 : PRODUCCIÓN DE PLATA POR EMPRESA (MILES DE ONZAS FINAS)</t>
  </si>
  <si>
    <t>CHAUPILOMA SUR</t>
  </si>
  <si>
    <t>PRODUCCIÓN DE PLATA + ORO</t>
  </si>
  <si>
    <t>Exportaciones de Oro (miles onzas troy) SUNAT</t>
  </si>
  <si>
    <t>Exportaciones de oro (miles onzas troy) BCRP</t>
  </si>
  <si>
    <t>Exportaciones de plata (miles onzas troy) BCRP</t>
  </si>
  <si>
    <t>Proporción de producción Oro/(Plata +Oro)</t>
  </si>
  <si>
    <t>Cotización Oro (US$/oz.tr.)</t>
  </si>
  <si>
    <t>Cotización Plata Refinada(US$/oz.tr.)</t>
  </si>
  <si>
    <t>Fuente: BCRP</t>
  </si>
  <si>
    <t>Ingresos estimados totales</t>
  </si>
  <si>
    <t>Ingresos estimamados por venta de Plata</t>
  </si>
  <si>
    <t>Ingresos estimamados por venta de Oro</t>
  </si>
  <si>
    <t>Yanacocha</t>
  </si>
  <si>
    <t>Yanachoca 2011</t>
  </si>
  <si>
    <t>Qoro</t>
  </si>
  <si>
    <t>Qplata</t>
  </si>
  <si>
    <t>Producción según MINEM</t>
  </si>
  <si>
    <t>miles de onzas finas</t>
  </si>
  <si>
    <t>onzas finas</t>
  </si>
  <si>
    <t>Pplata</t>
  </si>
  <si>
    <t>Poro</t>
  </si>
  <si>
    <t>Podríamos decir que para el 2011 la barra doré estuvo compuesta aprox de 50% oro y 50% plata</t>
  </si>
  <si>
    <t>Voro</t>
  </si>
  <si>
    <t>Vplata</t>
  </si>
  <si>
    <t>Cotizaciones US$/onza troy (BCRP)</t>
  </si>
  <si>
    <t>Estos deberían ser aproximadamente los ingresos de Yanacocha en el 2011</t>
  </si>
  <si>
    <t>kg</t>
  </si>
  <si>
    <t>KG a Oz troy</t>
  </si>
  <si>
    <t>Exportaciones de Oro en barra de doré (FOB)</t>
  </si>
  <si>
    <t>millones US$</t>
  </si>
  <si>
    <t>US$</t>
  </si>
  <si>
    <t>Exports según SUNAT</t>
  </si>
  <si>
    <t>Exportaciones, peso</t>
  </si>
  <si>
    <t>oz troy</t>
  </si>
  <si>
    <t>Hay una diferencia de un poco más de 100,000 onzas troy en las exportaciones (</t>
  </si>
  <si>
    <t>(misma fuente, desagregado)</t>
  </si>
  <si>
    <t>Una diferencia de aprox 22 millones</t>
  </si>
  <si>
    <t>"Precio por unidad de barra doré"</t>
  </si>
  <si>
    <t>Valor calculado US$ (QxP)</t>
  </si>
  <si>
    <t>Este debería ser el precio (US$/oz tr) al cual se exportaría cada barra de doré</t>
  </si>
  <si>
    <t>Precio unitario según SUNAT</t>
  </si>
  <si>
    <t>El precio es menor que el teórico, podría explicarse por un contenido de impuresas en la barra de doré</t>
  </si>
  <si>
    <t>Composición teórica de la barra</t>
  </si>
  <si>
    <t>1569.53*Qoro+35.17*Qplata=2091499207</t>
  </si>
  <si>
    <t>Qoro+Qplata=2777750</t>
  </si>
  <si>
    <t>Qoro+Qplata+Qimp=1</t>
  </si>
  <si>
    <t>Qoro+Qplata=0.9575</t>
  </si>
  <si>
    <t>1569.53*Qoro+35.17*Qplata=781.09-Pimp*Qimp</t>
  </si>
  <si>
    <t>composición, asumiendo que todo lo producido en un año se exporta</t>
  </si>
  <si>
    <t>Información de Newmont</t>
  </si>
  <si>
    <t>Precio oro</t>
  </si>
  <si>
    <t xml:space="preserve">Ventas de oro </t>
  </si>
  <si>
    <t>Producción oro</t>
  </si>
  <si>
    <t>Barrick 2011</t>
  </si>
  <si>
    <t>Barrick</t>
  </si>
  <si>
    <t>Exportaiones de oro sunat (FOB)</t>
  </si>
  <si>
    <t xml:space="preserve">Barrick Gold </t>
  </si>
  <si>
    <t>Gold Production (thousand troy ounces)</t>
  </si>
  <si>
    <t>Silver Production (thousand troy ounces)</t>
  </si>
  <si>
    <t>Total Gold and Silver Production (thousand troy ounces)</t>
  </si>
  <si>
    <t>Exports  (thousand troy ounces) (SUNAT)</t>
  </si>
  <si>
    <t>Difference in unit prices (%)</t>
  </si>
  <si>
    <t>Formulas</t>
  </si>
  <si>
    <t>(1)+(2)</t>
  </si>
  <si>
    <t>Columns</t>
  </si>
  <si>
    <t>(1)*(4)+(2)*(5)</t>
  </si>
  <si>
    <t>(6)/(3)*1000</t>
  </si>
  <si>
    <t>(8)/(9)*1000</t>
  </si>
  <si>
    <t>(7)/(10)-1</t>
  </si>
  <si>
    <t>Gold Price  (USD/oz tr)</t>
  </si>
  <si>
    <t>Silver Price (USD/oz tr)</t>
  </si>
  <si>
    <t>Estimated Total Sales (USD)</t>
  </si>
  <si>
    <t xml:space="preserve"> Estimated unit price of Dore Bar (USD/oz tr)</t>
  </si>
  <si>
    <t>Exports FOB (SUNAT) USD</t>
  </si>
  <si>
    <t>Dore bar unit price according to Sunat (USD / oz tr)</t>
  </si>
  <si>
    <t>Dore bar unit price according to Sunat (USD/ oz 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</si>
</sst>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0.000%"/>
    <numFmt numFmtId="168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3CAEC"/>
        <bgColor indexed="64"/>
      </patternFill>
    </fill>
    <fill>
      <patternFill patternType="solid">
        <fgColor rgb="FFFF6F4C"/>
        <bgColor indexed="64"/>
      </patternFill>
    </fill>
    <fill>
      <patternFill patternType="solid">
        <fgColor rgb="FF3C6980"/>
        <bgColor indexed="64"/>
      </patternFill>
    </fill>
    <fill>
      <patternFill patternType="solid">
        <fgColor rgb="FF5B5D62"/>
        <bgColor indexed="64"/>
      </patternFill>
    </fill>
    <fill>
      <patternFill patternType="solid">
        <fgColor rgb="FFDD506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9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165" fontId="4" fillId="2" borderId="0" xfId="2" applyNumberFormat="1" applyFont="1" applyFill="1" applyAlignment="1">
      <alignment horizontal="right"/>
    </xf>
    <xf numFmtId="165" fontId="4" fillId="2" borderId="0" xfId="2" quotePrefix="1" applyNumberFormat="1" applyFont="1" applyFill="1" applyAlignment="1">
      <alignment horizontal="right"/>
    </xf>
    <xf numFmtId="165" fontId="4" fillId="2" borderId="0" xfId="2" applyNumberFormat="1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165" fontId="4" fillId="2" borderId="0" xfId="2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66" fontId="4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10" fontId="4" fillId="2" borderId="0" xfId="0" applyNumberFormat="1" applyFont="1" applyFill="1" applyAlignment="1">
      <alignment horizontal="center"/>
    </xf>
    <xf numFmtId="10" fontId="4" fillId="2" borderId="0" xfId="1" applyNumberFormat="1" applyFont="1" applyFill="1" applyAlignment="1">
      <alignment horizontal="center"/>
    </xf>
    <xf numFmtId="167" fontId="4" fillId="2" borderId="0" xfId="1" applyNumberFormat="1" applyFont="1" applyFill="1" applyAlignment="1">
      <alignment horizontal="center"/>
    </xf>
    <xf numFmtId="0" fontId="3" fillId="2" borderId="3" xfId="0" applyFont="1" applyFill="1" applyBorder="1"/>
    <xf numFmtId="3" fontId="3" fillId="2" borderId="3" xfId="0" applyNumberFormat="1" applyFont="1" applyFill="1" applyBorder="1" applyAlignment="1">
      <alignment horizontal="center"/>
    </xf>
    <xf numFmtId="9" fontId="3" fillId="2" borderId="3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right"/>
    </xf>
    <xf numFmtId="3" fontId="4" fillId="2" borderId="0" xfId="1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1" fontId="4" fillId="2" borderId="0" xfId="0" applyNumberFormat="1" applyFont="1" applyFill="1" applyBorder="1" applyAlignment="1">
      <alignment horizontal="right"/>
    </xf>
    <xf numFmtId="1" fontId="4" fillId="2" borderId="0" xfId="0" applyNumberFormat="1" applyFont="1" applyFill="1" applyBorder="1"/>
    <xf numFmtId="1" fontId="4" fillId="4" borderId="0" xfId="0" applyNumberFormat="1" applyFont="1" applyFill="1" applyBorder="1"/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left"/>
    </xf>
    <xf numFmtId="168" fontId="4" fillId="2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9" fontId="4" fillId="2" borderId="0" xfId="1" applyFont="1" applyFill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5" fillId="3" borderId="4" xfId="0" applyFont="1" applyFill="1" applyBorder="1" applyAlignment="1">
      <alignment horizontal="right"/>
    </xf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5" borderId="4" xfId="0" applyFont="1" applyFill="1" applyBorder="1"/>
    <xf numFmtId="3" fontId="4" fillId="5" borderId="4" xfId="0" applyNumberFormat="1" applyFont="1" applyFill="1" applyBorder="1" applyAlignment="1">
      <alignment horizontal="right"/>
    </xf>
    <xf numFmtId="1" fontId="4" fillId="5" borderId="4" xfId="0" applyNumberFormat="1" applyFont="1" applyFill="1" applyBorder="1" applyAlignment="1">
      <alignment horizontal="right"/>
    </xf>
    <xf numFmtId="3" fontId="3" fillId="5" borderId="4" xfId="0" applyNumberFormat="1" applyFont="1" applyFill="1" applyBorder="1" applyAlignment="1">
      <alignment horizontal="right"/>
    </xf>
    <xf numFmtId="10" fontId="4" fillId="0" borderId="4" xfId="1" applyNumberFormat="1" applyFont="1" applyBorder="1"/>
    <xf numFmtId="0" fontId="4" fillId="0" borderId="0" xfId="0" applyFont="1"/>
    <xf numFmtId="0" fontId="4" fillId="5" borderId="4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3" fillId="0" borderId="4" xfId="0" applyFont="1" applyBorder="1"/>
    <xf numFmtId="3" fontId="3" fillId="2" borderId="4" xfId="0" applyNumberFormat="1" applyFont="1" applyFill="1" applyBorder="1" applyAlignment="1">
      <alignment horizontal="right"/>
    </xf>
    <xf numFmtId="165" fontId="0" fillId="0" borderId="0" xfId="3" applyNumberFormat="1" applyFont="1"/>
    <xf numFmtId="164" fontId="0" fillId="0" borderId="0" xfId="3" applyNumberFormat="1" applyFont="1"/>
    <xf numFmtId="0" fontId="6" fillId="0" borderId="0" xfId="0" applyFont="1"/>
    <xf numFmtId="165" fontId="0" fillId="0" borderId="0" xfId="0" applyNumberFormat="1"/>
    <xf numFmtId="164" fontId="0" fillId="0" borderId="0" xfId="0" applyNumberFormat="1"/>
    <xf numFmtId="9" fontId="0" fillId="0" borderId="0" xfId="1" applyFont="1"/>
    <xf numFmtId="165" fontId="0" fillId="4" borderId="0" xfId="0" applyNumberFormat="1" applyFill="1"/>
    <xf numFmtId="4" fontId="0" fillId="0" borderId="0" xfId="0" applyNumberFormat="1"/>
    <xf numFmtId="0" fontId="0" fillId="0" borderId="0" xfId="0"/>
    <xf numFmtId="165" fontId="0" fillId="4" borderId="0" xfId="3" applyNumberFormat="1" applyFont="1" applyFill="1"/>
    <xf numFmtId="164" fontId="0" fillId="4" borderId="0" xfId="3" applyNumberFormat="1" applyFont="1" applyFill="1"/>
    <xf numFmtId="2" fontId="0" fillId="4" borderId="0" xfId="0" applyNumberFormat="1" applyFill="1"/>
    <xf numFmtId="10" fontId="0" fillId="0" borderId="0" xfId="1" applyNumberFormat="1" applyFont="1"/>
    <xf numFmtId="0" fontId="2" fillId="0" borderId="4" xfId="0" applyFont="1" applyBorder="1" applyAlignment="1">
      <alignment horizontal="center" vertical="center" wrapText="1"/>
    </xf>
    <xf numFmtId="2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Fill="1"/>
    <xf numFmtId="0" fontId="10" fillId="9" borderId="4" xfId="0" applyFont="1" applyFill="1" applyBorder="1" applyAlignment="1">
      <alignment horizontal="center" vertical="center" wrapText="1"/>
    </xf>
    <xf numFmtId="9" fontId="3" fillId="10" borderId="4" xfId="1" applyFont="1" applyFill="1" applyBorder="1" applyAlignment="1">
      <alignment horizontal="center"/>
    </xf>
    <xf numFmtId="165" fontId="3" fillId="2" borderId="4" xfId="3" applyNumberFormat="1" applyFont="1" applyFill="1" applyBorder="1" applyAlignment="1">
      <alignment horizontal="center" vertical="center"/>
    </xf>
    <xf numFmtId="165" fontId="3" fillId="0" borderId="4" xfId="3" applyNumberFormat="1" applyFont="1" applyFill="1" applyBorder="1" applyAlignment="1">
      <alignment horizontal="center" vertical="center"/>
    </xf>
    <xf numFmtId="165" fontId="3" fillId="6" borderId="4" xfId="3" applyNumberFormat="1" applyFont="1" applyFill="1" applyBorder="1" applyAlignment="1">
      <alignment horizontal="center" vertical="center"/>
    </xf>
    <xf numFmtId="165" fontId="3" fillId="7" borderId="4" xfId="3" applyNumberFormat="1" applyFont="1" applyFill="1" applyBorder="1" applyAlignment="1">
      <alignment horizontal="center" vertical="center"/>
    </xf>
    <xf numFmtId="165" fontId="5" fillId="8" borderId="4" xfId="3" applyNumberFormat="1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9" fontId="3" fillId="10" borderId="4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0" fillId="9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53">
    <cellStyle name="Comma" xfId="3" builtinId="3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Millares 2" xfId="2"/>
    <cellStyle name="Normal" xfId="0" builtinId="0"/>
    <cellStyle name="Normal 2" xfId="4"/>
    <cellStyle name="Percent" xfId="1" builtinId="5"/>
  </cellStyles>
  <dxfs count="0"/>
  <tableStyles count="0" defaultTableStyle="TableStyleMedium2" defaultPivotStyle="PivotStyleLight16"/>
  <colors>
    <mruColors>
      <color rgb="FFDD5061"/>
      <color rgb="FF5B5D62"/>
      <color rgb="FF3C6980"/>
      <color rgb="FFFF6F4C"/>
      <color rgb="FF53C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7" workbookViewId="0">
      <selection activeCell="D27" sqref="D27"/>
    </sheetView>
  </sheetViews>
  <sheetFormatPr defaultColWidth="11.5703125" defaultRowHeight="15" x14ac:dyDescent="0.25"/>
  <cols>
    <col min="1" max="1" width="41" bestFit="1" customWidth="1"/>
    <col min="2" max="2" width="19.7109375" customWidth="1"/>
    <col min="3" max="3" width="16.28515625" bestFit="1" customWidth="1"/>
    <col min="4" max="4" width="15.42578125" customWidth="1"/>
    <col min="6" max="6" width="16.28515625" bestFit="1" customWidth="1"/>
  </cols>
  <sheetData>
    <row r="1" spans="1:8" ht="15.75" x14ac:dyDescent="0.25">
      <c r="A1" s="60" t="s">
        <v>118</v>
      </c>
      <c r="G1" t="s">
        <v>132</v>
      </c>
      <c r="H1">
        <v>32.151000000000003</v>
      </c>
    </row>
    <row r="3" spans="1:8" x14ac:dyDescent="0.25">
      <c r="A3" t="s">
        <v>121</v>
      </c>
      <c r="B3" t="s">
        <v>122</v>
      </c>
      <c r="C3" t="s">
        <v>123</v>
      </c>
      <c r="D3" t="s">
        <v>131</v>
      </c>
    </row>
    <row r="4" spans="1:8" x14ac:dyDescent="0.25">
      <c r="A4" t="s">
        <v>119</v>
      </c>
      <c r="B4" s="58">
        <v>1293</v>
      </c>
      <c r="C4" s="58">
        <f>B4*1000</f>
        <v>1293000</v>
      </c>
      <c r="D4" s="59">
        <f>C4/$H$1</f>
        <v>40216.478492115326</v>
      </c>
      <c r="E4" s="63">
        <f>C4/(C4+C5)</f>
        <v>0.48614262578054046</v>
      </c>
    </row>
    <row r="5" spans="1:8" x14ac:dyDescent="0.25">
      <c r="A5" t="s">
        <v>120</v>
      </c>
      <c r="B5" s="58">
        <v>1366.7132846024069</v>
      </c>
      <c r="C5" s="58">
        <f>B5*1000</f>
        <v>1366713.2846024069</v>
      </c>
      <c r="D5" s="59">
        <f>C5/$H$1</f>
        <v>42509.199856999992</v>
      </c>
      <c r="E5" s="63">
        <f>C5/(C5+C4)</f>
        <v>0.51385737421945954</v>
      </c>
      <c r="F5" t="s">
        <v>126</v>
      </c>
    </row>
    <row r="6" spans="1:8" x14ac:dyDescent="0.25">
      <c r="B6" s="61">
        <f>SUM(B4:B5)</f>
        <v>2659.7132846024069</v>
      </c>
      <c r="C6" s="64">
        <f t="shared" ref="C6:D6" si="0">SUM(C4:C5)</f>
        <v>2659713.2846024069</v>
      </c>
      <c r="D6" s="61">
        <f t="shared" si="0"/>
        <v>82725.678349115318</v>
      </c>
    </row>
    <row r="7" spans="1:8" x14ac:dyDescent="0.25">
      <c r="A7" t="s">
        <v>129</v>
      </c>
    </row>
    <row r="8" spans="1:8" x14ac:dyDescent="0.25">
      <c r="A8" t="s">
        <v>125</v>
      </c>
      <c r="B8">
        <v>1576.5</v>
      </c>
      <c r="F8" s="62"/>
    </row>
    <row r="9" spans="1:8" x14ac:dyDescent="0.25">
      <c r="A9" t="s">
        <v>124</v>
      </c>
      <c r="B9" s="72">
        <v>33.700000000000003</v>
      </c>
    </row>
    <row r="11" spans="1:8" x14ac:dyDescent="0.25">
      <c r="A11" t="s">
        <v>143</v>
      </c>
    </row>
    <row r="12" spans="1:8" x14ac:dyDescent="0.25">
      <c r="A12" t="s">
        <v>127</v>
      </c>
      <c r="B12" s="61">
        <f>C4*B8</f>
        <v>2038414500</v>
      </c>
    </row>
    <row r="13" spans="1:8" x14ac:dyDescent="0.25">
      <c r="A13" t="s">
        <v>128</v>
      </c>
      <c r="B13" s="61">
        <f>C5*B9</f>
        <v>46058237.691101119</v>
      </c>
    </row>
    <row r="14" spans="1:8" ht="16.5" customHeight="1" x14ac:dyDescent="0.25">
      <c r="A14" t="s">
        <v>67</v>
      </c>
      <c r="B14" s="64">
        <f>SUM(B12,B13)</f>
        <v>2084472737.6911011</v>
      </c>
      <c r="C14" t="s">
        <v>130</v>
      </c>
    </row>
    <row r="16" spans="1:8" s="66" customFormat="1" x14ac:dyDescent="0.25">
      <c r="A16" s="66" t="s">
        <v>142</v>
      </c>
      <c r="B16" s="68">
        <f>B14/C6</f>
        <v>783.72084305421777</v>
      </c>
      <c r="C16" s="66" t="s">
        <v>144</v>
      </c>
    </row>
    <row r="19" spans="1:4" s="66" customFormat="1" x14ac:dyDescent="0.25">
      <c r="A19" s="66" t="s">
        <v>136</v>
      </c>
    </row>
    <row r="20" spans="1:4" s="66" customFormat="1" x14ac:dyDescent="0.25">
      <c r="B20" s="66" t="s">
        <v>134</v>
      </c>
      <c r="C20" s="66" t="s">
        <v>135</v>
      </c>
    </row>
    <row r="21" spans="1:4" x14ac:dyDescent="0.25">
      <c r="A21" t="s">
        <v>133</v>
      </c>
      <c r="B21" s="65">
        <v>2100.13</v>
      </c>
      <c r="C21" s="67">
        <f>B21*1000000</f>
        <v>2100130000</v>
      </c>
      <c r="D21" s="61" t="s">
        <v>141</v>
      </c>
    </row>
    <row r="22" spans="1:4" x14ac:dyDescent="0.25">
      <c r="A22" t="s">
        <v>140</v>
      </c>
      <c r="C22" s="67">
        <v>2091499207</v>
      </c>
      <c r="D22" s="61"/>
    </row>
    <row r="23" spans="1:4" s="66" customFormat="1" x14ac:dyDescent="0.25">
      <c r="B23" s="66" t="s">
        <v>131</v>
      </c>
      <c r="C23" t="s">
        <v>138</v>
      </c>
    </row>
    <row r="24" spans="1:4" x14ac:dyDescent="0.25">
      <c r="A24" t="s">
        <v>137</v>
      </c>
      <c r="B24">
        <v>86397</v>
      </c>
      <c r="C24" s="67">
        <f>B24*H1</f>
        <v>2777749.9470000002</v>
      </c>
      <c r="D24" s="61" t="s">
        <v>139</v>
      </c>
    </row>
    <row r="26" spans="1:4" x14ac:dyDescent="0.25">
      <c r="A26" t="s">
        <v>145</v>
      </c>
      <c r="B26" s="69">
        <f>C22/C24</f>
        <v>752.94725835881718</v>
      </c>
      <c r="C26" t="s">
        <v>146</v>
      </c>
    </row>
    <row r="27" spans="1:4" x14ac:dyDescent="0.25">
      <c r="D27" s="62">
        <f>B16-B26</f>
        <v>30.773584695400586</v>
      </c>
    </row>
    <row r="28" spans="1:4" s="66" customFormat="1" x14ac:dyDescent="0.25">
      <c r="A28" s="66" t="s">
        <v>154</v>
      </c>
    </row>
    <row r="29" spans="1:4" s="66" customFormat="1" x14ac:dyDescent="0.25">
      <c r="A29" s="66" t="s">
        <v>155</v>
      </c>
      <c r="B29" s="66">
        <v>1562</v>
      </c>
    </row>
    <row r="30" spans="1:4" s="66" customFormat="1" x14ac:dyDescent="0.25">
      <c r="A30" s="66" t="s">
        <v>156</v>
      </c>
      <c r="B30" s="58">
        <v>2003000000</v>
      </c>
      <c r="C30" s="61">
        <f>B29*B31</f>
        <v>2019666000</v>
      </c>
      <c r="D30" s="61"/>
    </row>
    <row r="31" spans="1:4" s="66" customFormat="1" x14ac:dyDescent="0.25">
      <c r="A31" s="66" t="s">
        <v>157</v>
      </c>
      <c r="B31" s="58">
        <v>1293000</v>
      </c>
    </row>
    <row r="32" spans="1:4" s="66" customFormat="1" x14ac:dyDescent="0.25"/>
    <row r="33" spans="1:5" s="66" customFormat="1" x14ac:dyDescent="0.25"/>
    <row r="34" spans="1:5" s="66" customFormat="1" x14ac:dyDescent="0.25"/>
    <row r="35" spans="1:5" s="66" customFormat="1" x14ac:dyDescent="0.25"/>
    <row r="36" spans="1:5" s="66" customFormat="1" x14ac:dyDescent="0.25"/>
    <row r="37" spans="1:5" s="66" customFormat="1" x14ac:dyDescent="0.25"/>
    <row r="38" spans="1:5" s="66" customFormat="1" x14ac:dyDescent="0.25"/>
    <row r="39" spans="1:5" s="66" customFormat="1" x14ac:dyDescent="0.25"/>
    <row r="40" spans="1:5" s="66" customFormat="1" x14ac:dyDescent="0.25"/>
    <row r="41" spans="1:5" s="66" customFormat="1" x14ac:dyDescent="0.25"/>
    <row r="42" spans="1:5" x14ac:dyDescent="0.25">
      <c r="A42" t="s">
        <v>147</v>
      </c>
    </row>
    <row r="43" spans="1:5" x14ac:dyDescent="0.25">
      <c r="A43" t="s">
        <v>148</v>
      </c>
      <c r="B43" t="s">
        <v>119</v>
      </c>
      <c r="C43">
        <v>1299438.0319999999</v>
      </c>
      <c r="D43">
        <f>C43/(C43+C44)</f>
        <v>0.46780236954369542</v>
      </c>
    </row>
    <row r="44" spans="1:5" x14ac:dyDescent="0.25">
      <c r="A44" t="s">
        <v>149</v>
      </c>
      <c r="B44" t="s">
        <v>120</v>
      </c>
      <c r="C44">
        <v>1478311.9680000001</v>
      </c>
      <c r="D44">
        <f>C44/(C43+C44)</f>
        <v>0.53219763045630464</v>
      </c>
    </row>
    <row r="46" spans="1:5" x14ac:dyDescent="0.25">
      <c r="A46" s="66" t="s">
        <v>152</v>
      </c>
      <c r="D46" s="62">
        <f>B16-B26</f>
        <v>30.773584695400586</v>
      </c>
      <c r="E46" s="70">
        <f>C6/C24</f>
        <v>0.95750637578984599</v>
      </c>
    </row>
    <row r="47" spans="1:5" x14ac:dyDescent="0.25">
      <c r="A47" t="s">
        <v>150</v>
      </c>
    </row>
    <row r="48" spans="1:5" x14ac:dyDescent="0.25">
      <c r="A48" t="s">
        <v>151</v>
      </c>
      <c r="D48" s="70">
        <v>0.46879999999999999</v>
      </c>
    </row>
    <row r="49" spans="4:5" x14ac:dyDescent="0.25">
      <c r="D49" s="70">
        <v>0.48870000000000002</v>
      </c>
    </row>
    <row r="50" spans="4:5" x14ac:dyDescent="0.25">
      <c r="D50" s="70">
        <v>4.2500000000000003E-2</v>
      </c>
      <c r="E50" t="s">
        <v>153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A5" workbookViewId="0">
      <selection activeCell="B29" sqref="B29"/>
    </sheetView>
  </sheetViews>
  <sheetFormatPr defaultColWidth="11.42578125" defaultRowHeight="12" x14ac:dyDescent="0.2"/>
  <cols>
    <col min="1" max="1" width="32.42578125" style="3" customWidth="1"/>
    <col min="2" max="8" width="7.42578125" style="2" customWidth="1"/>
    <col min="9" max="11" width="7.42578125" style="3" customWidth="1"/>
    <col min="12" max="16384" width="11.42578125" style="3"/>
  </cols>
  <sheetData>
    <row r="1" spans="1:11" x14ac:dyDescent="0.2">
      <c r="A1" s="1" t="s">
        <v>0</v>
      </c>
    </row>
    <row r="2" spans="1:11" x14ac:dyDescent="0.2">
      <c r="A2" s="3" t="s">
        <v>1</v>
      </c>
    </row>
    <row r="5" spans="1:11" x14ac:dyDescent="0.2">
      <c r="A5" s="4" t="s">
        <v>2</v>
      </c>
      <c r="B5" s="5">
        <v>2006</v>
      </c>
      <c r="C5" s="5">
        <v>2007</v>
      </c>
      <c r="D5" s="5">
        <v>2008</v>
      </c>
      <c r="E5" s="5">
        <v>2009</v>
      </c>
      <c r="F5" s="5">
        <v>2010</v>
      </c>
      <c r="G5" s="5">
        <v>2011</v>
      </c>
      <c r="H5" s="5">
        <v>2012</v>
      </c>
      <c r="I5" s="5">
        <v>2013</v>
      </c>
      <c r="J5" s="5">
        <v>2014</v>
      </c>
      <c r="K5" s="5" t="s">
        <v>3</v>
      </c>
    </row>
    <row r="6" spans="1:11" x14ac:dyDescent="0.2">
      <c r="A6" s="3" t="s">
        <v>4</v>
      </c>
      <c r="B6" s="6">
        <f t="shared" ref="B6:J6" si="0">SUM(B8:B33)</f>
        <v>111584.34807641243</v>
      </c>
      <c r="C6" s="6">
        <f t="shared" si="0"/>
        <v>112574.61299969748</v>
      </c>
      <c r="D6" s="6">
        <f t="shared" si="0"/>
        <v>118505.43139555033</v>
      </c>
      <c r="E6" s="6">
        <f t="shared" si="0"/>
        <v>126118.00128247317</v>
      </c>
      <c r="F6" s="6">
        <f t="shared" si="0"/>
        <v>117043.68045965875</v>
      </c>
      <c r="G6" s="6">
        <f t="shared" si="0"/>
        <v>109918.9675462569</v>
      </c>
      <c r="H6" s="6">
        <f t="shared" si="0"/>
        <v>111912.14644089228</v>
      </c>
      <c r="I6" s="6">
        <f t="shared" si="0"/>
        <v>118130.92373822693</v>
      </c>
      <c r="J6" s="6">
        <f t="shared" si="0"/>
        <v>121148.74413648799</v>
      </c>
      <c r="K6" s="6">
        <f>SUM(K8:K33)</f>
        <v>131885.89564009203</v>
      </c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A8" s="3" t="s">
        <v>5</v>
      </c>
      <c r="B8" s="6">
        <v>9692.5843300596716</v>
      </c>
      <c r="C8" s="6">
        <v>11072.434965340944</v>
      </c>
      <c r="D8" s="6">
        <v>12542.936520847717</v>
      </c>
      <c r="E8" s="6">
        <v>15722.447819948942</v>
      </c>
      <c r="F8" s="6">
        <v>14946.023998388104</v>
      </c>
      <c r="G8" s="6">
        <v>11660.311427454206</v>
      </c>
      <c r="H8" s="6">
        <v>13291.205454157869</v>
      </c>
      <c r="I8" s="6">
        <v>16746.406468736222</v>
      </c>
      <c r="J8" s="6">
        <v>13017.59205716671</v>
      </c>
      <c r="K8" s="6">
        <v>18966.737187923973</v>
      </c>
    </row>
    <row r="9" spans="1:11" x14ac:dyDescent="0.2">
      <c r="A9" s="3" t="s">
        <v>6</v>
      </c>
      <c r="B9" s="6">
        <v>12176.53943515462</v>
      </c>
      <c r="C9" s="6">
        <v>11890.576236638819</v>
      </c>
      <c r="D9" s="6">
        <v>13078.263053395158</v>
      </c>
      <c r="E9" s="6">
        <v>12687.850368655303</v>
      </c>
      <c r="F9" s="6">
        <v>11703.602585701352</v>
      </c>
      <c r="G9" s="6">
        <v>12656.607726809772</v>
      </c>
      <c r="H9" s="6">
        <v>14665.289180100321</v>
      </c>
      <c r="I9" s="6">
        <v>17001.510073091675</v>
      </c>
      <c r="J9" s="6">
        <v>16872.297193008784</v>
      </c>
      <c r="K9" s="6">
        <v>18234.4688848777</v>
      </c>
    </row>
    <row r="10" spans="1:11" x14ac:dyDescent="0.2">
      <c r="A10" s="3" t="s">
        <v>7</v>
      </c>
      <c r="B10" s="6">
        <v>13295.799585656139</v>
      </c>
      <c r="C10" s="6">
        <v>16278.4359266595</v>
      </c>
      <c r="D10" s="6">
        <v>17356.695163351764</v>
      </c>
      <c r="E10" s="6">
        <v>15894.054060206892</v>
      </c>
      <c r="F10" s="6">
        <v>14701.006772782808</v>
      </c>
      <c r="G10" s="6">
        <v>11654.103761416527</v>
      </c>
      <c r="H10" s="6">
        <v>11089.596374947714</v>
      </c>
      <c r="I10" s="6">
        <v>10799.277551641957</v>
      </c>
      <c r="J10" s="6">
        <v>11520.013864262763</v>
      </c>
      <c r="K10" s="6">
        <v>12875.904596520606</v>
      </c>
    </row>
    <row r="11" spans="1:11" x14ac:dyDescent="0.2">
      <c r="A11" s="3" t="s">
        <v>8</v>
      </c>
      <c r="B11" s="6">
        <v>11603.067046931781</v>
      </c>
      <c r="C11" s="6">
        <v>12972.570452018266</v>
      </c>
      <c r="D11" s="6">
        <v>13001.117306603221</v>
      </c>
      <c r="E11" s="6">
        <v>12969.702418229119</v>
      </c>
      <c r="F11" s="6">
        <v>9197.0873641248418</v>
      </c>
      <c r="G11" s="6">
        <v>6736.338091126273</v>
      </c>
      <c r="H11" s="6">
        <v>6327.1941391572882</v>
      </c>
      <c r="I11" s="6">
        <v>6087.156608467023</v>
      </c>
      <c r="J11" s="6">
        <v>12521.287377267387</v>
      </c>
      <c r="K11" s="6">
        <v>10938.52992835363</v>
      </c>
    </row>
    <row r="12" spans="1:11" x14ac:dyDescent="0.2">
      <c r="A12" s="3" t="s">
        <v>9</v>
      </c>
      <c r="B12" s="7" t="s">
        <v>10</v>
      </c>
      <c r="C12" s="7" t="s">
        <v>10</v>
      </c>
      <c r="D12" s="7" t="s">
        <v>10</v>
      </c>
      <c r="E12" s="7" t="s">
        <v>10</v>
      </c>
      <c r="F12" s="7" t="s">
        <v>10</v>
      </c>
      <c r="G12" s="7" t="s">
        <v>10</v>
      </c>
      <c r="H12" s="7" t="s">
        <v>10</v>
      </c>
      <c r="I12" s="7" t="s">
        <v>10</v>
      </c>
      <c r="J12" s="6">
        <v>2381.9849006930517</v>
      </c>
      <c r="K12" s="6">
        <v>5293.7369634794441</v>
      </c>
    </row>
    <row r="13" spans="1:11" x14ac:dyDescent="0.2">
      <c r="A13" s="3" t="s">
        <v>11</v>
      </c>
      <c r="B13" s="7" t="s">
        <v>10</v>
      </c>
      <c r="C13" s="7" t="s">
        <v>10</v>
      </c>
      <c r="D13" s="7" t="s">
        <v>10</v>
      </c>
      <c r="E13" s="7" t="s">
        <v>10</v>
      </c>
      <c r="F13" s="7" t="s">
        <v>10</v>
      </c>
      <c r="G13" s="6">
        <v>4629.0054938667781</v>
      </c>
      <c r="H13" s="6">
        <v>5495.1617967377979</v>
      </c>
      <c r="I13" s="6">
        <v>2869.0679430316777</v>
      </c>
      <c r="J13" s="6">
        <v>2954.410979346264</v>
      </c>
      <c r="K13" s="6">
        <v>4697.5586716352691</v>
      </c>
    </row>
    <row r="14" spans="1:11" x14ac:dyDescent="0.2">
      <c r="A14" s="3" t="s">
        <v>12</v>
      </c>
      <c r="B14" s="6">
        <v>2835.1739504682882</v>
      </c>
      <c r="C14" s="6">
        <v>3407.4880734722728</v>
      </c>
      <c r="D14" s="6">
        <v>3771.6534098912098</v>
      </c>
      <c r="E14" s="6">
        <v>4035.5932986564803</v>
      </c>
      <c r="F14" s="6">
        <v>4814.5290582916541</v>
      </c>
      <c r="G14" s="6">
        <v>4888.9086459165128</v>
      </c>
      <c r="H14" s="6">
        <v>5442.9037600011288</v>
      </c>
      <c r="I14" s="6">
        <v>7015.7341098151765</v>
      </c>
      <c r="J14" s="6">
        <v>5912.9377076024994</v>
      </c>
      <c r="K14" s="6">
        <v>4571.9383448782437</v>
      </c>
    </row>
    <row r="15" spans="1:11" x14ac:dyDescent="0.2">
      <c r="A15" s="3" t="s">
        <v>13</v>
      </c>
      <c r="B15" s="6">
        <v>2975.8712929146354</v>
      </c>
      <c r="C15" s="6">
        <v>2762.7922918306144</v>
      </c>
      <c r="D15" s="6">
        <v>3439.512236165986</v>
      </c>
      <c r="E15" s="6">
        <v>3606.7969348970209</v>
      </c>
      <c r="F15" s="6">
        <v>4048.3653027166192</v>
      </c>
      <c r="G15" s="6">
        <v>3879.2279036475679</v>
      </c>
      <c r="H15" s="6">
        <v>4056.1069478159634</v>
      </c>
      <c r="I15" s="6">
        <v>5481.8820223141638</v>
      </c>
      <c r="J15" s="6">
        <v>5355.190165077609</v>
      </c>
      <c r="K15" s="6">
        <v>4067.3308515316294</v>
      </c>
    </row>
    <row r="16" spans="1:11" x14ac:dyDescent="0.2">
      <c r="A16" s="3" t="s">
        <v>14</v>
      </c>
      <c r="B16" s="6">
        <v>5554.3790480845764</v>
      </c>
      <c r="C16" s="6">
        <v>4740.86998029817</v>
      </c>
      <c r="D16" s="6">
        <v>4251.4888895710819</v>
      </c>
      <c r="E16" s="6">
        <v>3535.5430954612038</v>
      </c>
      <c r="F16" s="6">
        <v>3445.1767464719182</v>
      </c>
      <c r="G16" s="6">
        <v>3001.6630316958067</v>
      </c>
      <c r="H16" s="6">
        <v>3038.0031256434104</v>
      </c>
      <c r="I16" s="6">
        <v>3268.6341187396088</v>
      </c>
      <c r="J16" s="6">
        <v>4288.4577903167128</v>
      </c>
      <c r="K16" s="6">
        <v>3924.7971535113684</v>
      </c>
    </row>
    <row r="17" spans="1:11" x14ac:dyDescent="0.2">
      <c r="A17" s="3" t="s">
        <v>15</v>
      </c>
      <c r="B17" s="6">
        <v>4217.882527741046</v>
      </c>
      <c r="C17" s="6">
        <v>4265.3128212222018</v>
      </c>
      <c r="D17" s="6">
        <v>4073.2732157862602</v>
      </c>
      <c r="E17" s="6">
        <v>4370.7625003073235</v>
      </c>
      <c r="F17" s="6">
        <v>4252.501695105505</v>
      </c>
      <c r="G17" s="6">
        <v>3624.6991682946677</v>
      </c>
      <c r="H17" s="6">
        <v>3806.5471227640019</v>
      </c>
      <c r="I17" s="6">
        <v>3592.4150011034194</v>
      </c>
      <c r="J17" s="6">
        <v>4022.9312196366027</v>
      </c>
      <c r="K17" s="6">
        <v>3882.7816688666726</v>
      </c>
    </row>
    <row r="18" spans="1:11" x14ac:dyDescent="0.2">
      <c r="A18" s="3" t="s">
        <v>16</v>
      </c>
      <c r="B18" s="6">
        <v>3651.2135970100521</v>
      </c>
      <c r="C18" s="6">
        <v>3818.5163840401451</v>
      </c>
      <c r="D18" s="6">
        <v>3628.4811661618483</v>
      </c>
      <c r="E18" s="6">
        <v>3476.209513423833</v>
      </c>
      <c r="F18" s="6">
        <v>2397.8820093485988</v>
      </c>
      <c r="G18" s="6">
        <v>2768.7625213618589</v>
      </c>
      <c r="H18" s="6">
        <v>2918.3079727801451</v>
      </c>
      <c r="I18" s="6">
        <v>3341.6148608427839</v>
      </c>
      <c r="J18" s="6">
        <v>3669.5844623499083</v>
      </c>
      <c r="K18" s="6">
        <v>3748.2471186972916</v>
      </c>
    </row>
    <row r="19" spans="1:11" x14ac:dyDescent="0.2">
      <c r="A19" s="3" t="s">
        <v>17</v>
      </c>
      <c r="B19" s="6">
        <v>10326.662419432307</v>
      </c>
      <c r="C19" s="6">
        <v>7097.6214056737963</v>
      </c>
      <c r="D19" s="6">
        <v>4661.7490410765104</v>
      </c>
      <c r="E19" s="6">
        <v>3822.4149088782228</v>
      </c>
      <c r="F19" s="6">
        <v>2520.5279054026309</v>
      </c>
      <c r="G19" s="6">
        <v>2907.8007651351168</v>
      </c>
      <c r="H19" s="6">
        <v>2983.8606620839687</v>
      </c>
      <c r="I19" s="6">
        <v>1786.4953774955084</v>
      </c>
      <c r="J19" s="6">
        <v>2231.4052471295217</v>
      </c>
      <c r="K19" s="6">
        <v>3722.4036412959695</v>
      </c>
    </row>
    <row r="20" spans="1:11" x14ac:dyDescent="0.2">
      <c r="A20" s="3" t="s">
        <v>18</v>
      </c>
      <c r="B20" s="7" t="s">
        <v>10</v>
      </c>
      <c r="C20" s="7" t="s">
        <v>10</v>
      </c>
      <c r="D20" s="7" t="s">
        <v>10</v>
      </c>
      <c r="E20" s="7" t="s">
        <v>10</v>
      </c>
      <c r="F20" s="7" t="s">
        <v>10</v>
      </c>
      <c r="G20" s="7" t="s">
        <v>10</v>
      </c>
      <c r="H20" s="7" t="s">
        <v>10</v>
      </c>
      <c r="I20" s="7" t="s">
        <v>10</v>
      </c>
      <c r="J20" s="6">
        <v>490.98363662377204</v>
      </c>
      <c r="K20" s="6">
        <v>2925.876935290351</v>
      </c>
    </row>
    <row r="21" spans="1:11" x14ac:dyDescent="0.2">
      <c r="A21" s="3" t="s">
        <v>19</v>
      </c>
      <c r="B21" s="7" t="s">
        <v>10</v>
      </c>
      <c r="C21" s="7" t="s">
        <v>10</v>
      </c>
      <c r="D21" s="7" t="s">
        <v>10</v>
      </c>
      <c r="E21" s="7" t="s">
        <v>10</v>
      </c>
      <c r="F21" s="6">
        <v>402.44020869767724</v>
      </c>
      <c r="G21" s="7" t="s">
        <v>10</v>
      </c>
      <c r="H21" s="7" t="s">
        <v>10</v>
      </c>
      <c r="I21" s="7" t="s">
        <v>10</v>
      </c>
      <c r="J21" s="6">
        <v>2177.1281660174236</v>
      </c>
      <c r="K21" s="6">
        <v>2658.4553508683202</v>
      </c>
    </row>
    <row r="22" spans="1:11" x14ac:dyDescent="0.2">
      <c r="A22" s="3" t="s">
        <v>20</v>
      </c>
      <c r="B22" s="6">
        <v>3798.9820937046643</v>
      </c>
      <c r="C22" s="6">
        <v>3263.122916468863</v>
      </c>
      <c r="D22" s="6">
        <v>2969.7118242853394</v>
      </c>
      <c r="E22" s="6">
        <v>3302.8987652614032</v>
      </c>
      <c r="F22" s="6">
        <v>3151.2801433331392</v>
      </c>
      <c r="G22" s="6">
        <v>2046.6648712441715</v>
      </c>
      <c r="H22" s="6">
        <v>2503.5418969556299</v>
      </c>
      <c r="I22" s="6">
        <v>2862.0031076910313</v>
      </c>
      <c r="J22" s="6">
        <v>2955.6312399805588</v>
      </c>
      <c r="K22" s="6">
        <v>2590.3267246009814</v>
      </c>
    </row>
    <row r="23" spans="1:11" x14ac:dyDescent="0.2">
      <c r="A23" s="3" t="s">
        <v>21</v>
      </c>
      <c r="B23" s="6">
        <v>1833.2461656672708</v>
      </c>
      <c r="C23" s="6">
        <v>1722.9015070823893</v>
      </c>
      <c r="D23" s="6">
        <v>1614.2647700074419</v>
      </c>
      <c r="E23" s="6">
        <v>1296.0356281469944</v>
      </c>
      <c r="F23" s="6">
        <v>1725.7838438703591</v>
      </c>
      <c r="G23" s="6">
        <v>1560.5206486931636</v>
      </c>
      <c r="H23" s="6">
        <v>1663.7193691407051</v>
      </c>
      <c r="I23" s="6">
        <v>1888.9590628618387</v>
      </c>
      <c r="J23" s="6">
        <v>2088.420324770515</v>
      </c>
      <c r="K23" s="6">
        <v>2193.3728157494338</v>
      </c>
    </row>
    <row r="24" spans="1:11" x14ac:dyDescent="0.2">
      <c r="A24" s="3" t="s">
        <v>22</v>
      </c>
      <c r="B24" s="7" t="s">
        <v>10</v>
      </c>
      <c r="C24" s="7" t="s">
        <v>10</v>
      </c>
      <c r="D24" s="7" t="s">
        <v>10</v>
      </c>
      <c r="E24" s="7" t="s">
        <v>10</v>
      </c>
      <c r="F24" s="7" t="s">
        <v>10</v>
      </c>
      <c r="G24" s="7" t="s">
        <v>10</v>
      </c>
      <c r="H24" s="7" t="s">
        <v>10</v>
      </c>
      <c r="I24" s="6">
        <v>634.02474716972483</v>
      </c>
      <c r="J24" s="6">
        <v>1656.2772584919674</v>
      </c>
      <c r="K24" s="6">
        <v>2039.7719687694175</v>
      </c>
    </row>
    <row r="25" spans="1:11" x14ac:dyDescent="0.2">
      <c r="A25" s="3" t="s">
        <v>23</v>
      </c>
      <c r="B25" s="6">
        <v>2894.7229139539972</v>
      </c>
      <c r="C25" s="6">
        <v>2473.2236467681864</v>
      </c>
      <c r="D25" s="6">
        <v>1719.7324976532987</v>
      </c>
      <c r="E25" s="6">
        <v>1430.8708206173874</v>
      </c>
      <c r="F25" s="6">
        <v>1593.0289549709041</v>
      </c>
      <c r="G25" s="6">
        <v>1795.5435547405214</v>
      </c>
      <c r="H25" s="6">
        <v>1551.3505283947327</v>
      </c>
      <c r="I25" s="6">
        <v>1728.8354420544338</v>
      </c>
      <c r="J25" s="6">
        <v>1917.3306464975503</v>
      </c>
      <c r="K25" s="6">
        <v>1857.7725505602898</v>
      </c>
    </row>
    <row r="26" spans="1:11" x14ac:dyDescent="0.2">
      <c r="A26" s="3" t="s">
        <v>24</v>
      </c>
      <c r="B26" s="6">
        <v>915.73252830855097</v>
      </c>
      <c r="C26" s="6">
        <v>1211.2511012493599</v>
      </c>
      <c r="D26" s="6">
        <v>1833.4134301483909</v>
      </c>
      <c r="E26" s="6">
        <v>2435.4723235067045</v>
      </c>
      <c r="F26" s="6">
        <v>2571.0540890608277</v>
      </c>
      <c r="G26" s="6">
        <v>2067.3434870066571</v>
      </c>
      <c r="H26" s="6">
        <v>2217.065456083667</v>
      </c>
      <c r="I26" s="6">
        <v>1873.0835536883176</v>
      </c>
      <c r="J26" s="6">
        <v>2128.134738792322</v>
      </c>
      <c r="K26" s="6">
        <v>1790.9217110674854</v>
      </c>
    </row>
    <row r="27" spans="1:11" x14ac:dyDescent="0.2">
      <c r="A27" s="3" t="s">
        <v>25</v>
      </c>
      <c r="B27" s="6">
        <v>54.033417649177771</v>
      </c>
      <c r="C27" s="6">
        <v>508.39134110341797</v>
      </c>
      <c r="D27" s="6">
        <v>861.59640989173738</v>
      </c>
      <c r="E27" s="6">
        <v>1684.2401107869066</v>
      </c>
      <c r="F27" s="6">
        <v>1975.2077769462423</v>
      </c>
      <c r="G27" s="6">
        <v>2140.0300935732475</v>
      </c>
      <c r="H27" s="6">
        <v>2171.3135902076424</v>
      </c>
      <c r="I27" s="6">
        <v>2166.9254202784837</v>
      </c>
      <c r="J27" s="6">
        <v>2266.86588564865</v>
      </c>
      <c r="K27" s="6">
        <v>1774.2347348121364</v>
      </c>
    </row>
    <row r="28" spans="1:11" x14ac:dyDescent="0.2">
      <c r="A28" s="3" t="s">
        <v>26</v>
      </c>
      <c r="B28" s="6">
        <v>2970.7916207216658</v>
      </c>
      <c r="C28" s="6">
        <v>2044.9143245002456</v>
      </c>
      <c r="D28" s="6">
        <v>2097.7388745820849</v>
      </c>
      <c r="E28" s="6">
        <v>2251.0585530000926</v>
      </c>
      <c r="F28" s="6">
        <v>2267.1005906920072</v>
      </c>
      <c r="G28" s="6">
        <v>2416.3247917598096</v>
      </c>
      <c r="H28" s="6">
        <v>2002.3837093503773</v>
      </c>
      <c r="I28" s="6">
        <v>2037.7573676913873</v>
      </c>
      <c r="J28" s="6">
        <v>1926.0325621693387</v>
      </c>
      <c r="K28" s="6">
        <v>1744.4332286150532</v>
      </c>
    </row>
    <row r="29" spans="1:11" x14ac:dyDescent="0.2">
      <c r="A29" s="3" t="s">
        <v>27</v>
      </c>
      <c r="B29" s="6">
        <v>1588.9904372969447</v>
      </c>
      <c r="C29" s="6">
        <v>1203.5772116609605</v>
      </c>
      <c r="D29" s="6">
        <v>992.86611572050151</v>
      </c>
      <c r="E29" s="6">
        <v>1523.0106748446597</v>
      </c>
      <c r="F29" s="6">
        <v>1597.5210645966959</v>
      </c>
      <c r="G29" s="6">
        <v>1440.9503097841809</v>
      </c>
      <c r="H29" s="6">
        <v>1134.8167996682243</v>
      </c>
      <c r="I29" s="6">
        <v>1005.7804803903615</v>
      </c>
      <c r="J29" s="6">
        <v>1280.7342179656539</v>
      </c>
      <c r="K29" s="6">
        <v>1377.4942836690398</v>
      </c>
    </row>
    <row r="30" spans="1:11" x14ac:dyDescent="0.2">
      <c r="A30" s="3" t="s">
        <v>28</v>
      </c>
      <c r="B30" s="6">
        <v>1003.644434241818</v>
      </c>
      <c r="C30" s="6">
        <v>1153.572108485745</v>
      </c>
      <c r="D30" s="6">
        <v>963.95807164944381</v>
      </c>
      <c r="E30" s="6">
        <v>934.32957604340913</v>
      </c>
      <c r="F30" s="6">
        <v>824.51034526893136</v>
      </c>
      <c r="G30" s="6">
        <v>869.69862811522944</v>
      </c>
      <c r="H30" s="6">
        <v>501.12642687995316</v>
      </c>
      <c r="I30" s="6">
        <v>945.83959153043259</v>
      </c>
      <c r="J30" s="6">
        <v>1047.8528089686179</v>
      </c>
      <c r="K30" s="6">
        <v>1326.0128151188824</v>
      </c>
    </row>
    <row r="31" spans="1:11" x14ac:dyDescent="0.2">
      <c r="A31" s="3" t="s">
        <v>29</v>
      </c>
      <c r="B31" s="7" t="s">
        <v>10</v>
      </c>
      <c r="C31" s="7" t="s">
        <v>10</v>
      </c>
      <c r="D31" s="7" t="s">
        <v>10</v>
      </c>
      <c r="E31" s="7" t="s">
        <v>10</v>
      </c>
      <c r="F31" s="7" t="s">
        <v>10</v>
      </c>
      <c r="G31" s="7" t="s">
        <v>10</v>
      </c>
      <c r="H31" s="7" t="s">
        <v>10</v>
      </c>
      <c r="I31" s="6">
        <v>247.40906601473159</v>
      </c>
      <c r="J31" s="6">
        <v>1052.5632478803464</v>
      </c>
      <c r="K31" s="6">
        <v>1232.8943678983771</v>
      </c>
    </row>
    <row r="32" spans="1:11" x14ac:dyDescent="0.2">
      <c r="A32" s="3" t="s">
        <v>30</v>
      </c>
      <c r="B32" s="6">
        <v>1441.2258240266415</v>
      </c>
      <c r="C32" s="6">
        <v>1536.7340718525043</v>
      </c>
      <c r="D32" s="6">
        <v>1513.7385582014376</v>
      </c>
      <c r="E32" s="6">
        <v>1482.1918186534663</v>
      </c>
      <c r="F32" s="6">
        <v>1307.197877984594</v>
      </c>
      <c r="G32" s="6">
        <v>1492.1776838190838</v>
      </c>
      <c r="H32" s="6">
        <v>1235.0785340363079</v>
      </c>
      <c r="I32" s="6">
        <v>1188.2804207380514</v>
      </c>
      <c r="J32" s="6">
        <v>916.30749787863147</v>
      </c>
      <c r="K32" s="6">
        <v>1158.8224570934528</v>
      </c>
    </row>
    <row r="33" spans="1:11" x14ac:dyDescent="0.2">
      <c r="A33" s="3" t="s">
        <v>31</v>
      </c>
      <c r="B33" s="6">
        <v>18753.805407388594</v>
      </c>
      <c r="C33" s="6">
        <v>19150.306233331066</v>
      </c>
      <c r="D33" s="6">
        <v>24133.240840559913</v>
      </c>
      <c r="E33" s="6">
        <v>29656.518092947783</v>
      </c>
      <c r="F33" s="6">
        <v>27601.852125903333</v>
      </c>
      <c r="G33" s="6">
        <v>25682.284940795747</v>
      </c>
      <c r="H33" s="6">
        <v>23817.573593985413</v>
      </c>
      <c r="I33" s="6">
        <v>23561.831342838927</v>
      </c>
      <c r="J33" s="6">
        <v>14496.388940944842</v>
      </c>
      <c r="K33" s="6">
        <v>12291.070684406979</v>
      </c>
    </row>
    <row r="34" spans="1:11" x14ac:dyDescent="0.2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2"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">
      <c r="A36" s="9" t="s">
        <v>32</v>
      </c>
      <c r="B36" s="10" t="s">
        <v>33</v>
      </c>
      <c r="C36" s="11"/>
      <c r="D36" s="11"/>
      <c r="E36" s="11"/>
      <c r="F36" s="11"/>
      <c r="G36" s="11"/>
      <c r="H36" s="11"/>
      <c r="I36" s="11"/>
      <c r="J36" s="11"/>
      <c r="K36" s="11"/>
    </row>
    <row r="37" spans="1:11" x14ac:dyDescent="0.2">
      <c r="A37" s="12" t="s">
        <v>34</v>
      </c>
      <c r="B37" s="13" t="s">
        <v>35</v>
      </c>
      <c r="C37" s="14"/>
      <c r="D37" s="14"/>
      <c r="E37" s="14"/>
      <c r="F37" s="14"/>
      <c r="G37" s="14"/>
      <c r="H37" s="14"/>
      <c r="I37" s="14"/>
      <c r="J37" s="14"/>
      <c r="K37" s="14"/>
    </row>
    <row r="38" spans="1:11" x14ac:dyDescent="0.2">
      <c r="A38" s="12" t="s">
        <v>36</v>
      </c>
      <c r="B38" s="13" t="s">
        <v>37</v>
      </c>
      <c r="C38" s="14"/>
      <c r="D38" s="14"/>
      <c r="E38" s="14"/>
      <c r="F38" s="14"/>
      <c r="G38" s="14"/>
      <c r="H38" s="14"/>
      <c r="I38" s="14"/>
      <c r="J38" s="14"/>
      <c r="K38" s="14"/>
    </row>
    <row r="39" spans="1:11" x14ac:dyDescent="0.2">
      <c r="A39" s="15" t="s">
        <v>38</v>
      </c>
      <c r="B39" s="16" t="s">
        <v>39</v>
      </c>
      <c r="C39" s="17"/>
      <c r="D39" s="17"/>
      <c r="E39" s="17"/>
      <c r="F39" s="17"/>
      <c r="G39" s="17"/>
      <c r="H39" s="17"/>
      <c r="I39" s="17"/>
      <c r="J39" s="17"/>
      <c r="K39" s="17"/>
    </row>
    <row r="40" spans="1:11" x14ac:dyDescent="0.2"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2"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"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">
      <c r="B44" s="18"/>
      <c r="C44" s="18"/>
      <c r="D44" s="18"/>
      <c r="E44" s="18"/>
      <c r="F44" s="18"/>
      <c r="G44" s="18"/>
      <c r="H44" s="18"/>
      <c r="I44" s="8"/>
      <c r="J44" s="8"/>
      <c r="K44" s="8"/>
    </row>
    <row r="45" spans="1:11" x14ac:dyDescent="0.2">
      <c r="B45" s="18"/>
      <c r="C45" s="18"/>
      <c r="D45" s="18"/>
      <c r="E45" s="18"/>
      <c r="F45" s="18"/>
      <c r="G45" s="18"/>
      <c r="H45" s="18"/>
      <c r="I45" s="8"/>
      <c r="J45" s="8"/>
      <c r="K45" s="8"/>
    </row>
    <row r="46" spans="1:11" x14ac:dyDescent="0.2">
      <c r="B46" s="7"/>
      <c r="C46" s="7"/>
      <c r="D46" s="7"/>
      <c r="E46" s="7"/>
      <c r="F46" s="7"/>
      <c r="G46" s="7"/>
      <c r="H46" s="7"/>
      <c r="I46" s="7"/>
      <c r="J46" s="8"/>
      <c r="K46" s="8"/>
    </row>
    <row r="47" spans="1:11" x14ac:dyDescent="0.2">
      <c r="B47" s="7"/>
      <c r="C47" s="7"/>
      <c r="D47" s="7"/>
      <c r="E47" s="7"/>
      <c r="F47" s="18"/>
      <c r="G47" s="7"/>
      <c r="H47" s="7"/>
      <c r="I47" s="7"/>
      <c r="J47" s="8"/>
      <c r="K47" s="8"/>
    </row>
    <row r="48" spans="1:11" x14ac:dyDescent="0.2">
      <c r="B48" s="18"/>
      <c r="C48" s="18"/>
      <c r="D48" s="18"/>
      <c r="E48" s="18"/>
      <c r="F48" s="18"/>
      <c r="G48" s="18"/>
      <c r="H48" s="18"/>
      <c r="I48" s="8"/>
      <c r="J48" s="8"/>
      <c r="K48" s="8"/>
    </row>
    <row r="49" spans="2:11" x14ac:dyDescent="0.2">
      <c r="B49" s="18"/>
      <c r="C49" s="18"/>
      <c r="D49" s="18"/>
      <c r="E49" s="18"/>
      <c r="F49" s="18"/>
      <c r="G49" s="18"/>
      <c r="H49" s="18"/>
      <c r="I49" s="8"/>
      <c r="J49" s="8"/>
      <c r="K49" s="8"/>
    </row>
    <row r="50" spans="2:11" x14ac:dyDescent="0.2">
      <c r="B50" s="7"/>
      <c r="C50" s="7"/>
      <c r="D50" s="7"/>
      <c r="E50" s="7"/>
      <c r="F50" s="7"/>
      <c r="G50" s="7"/>
      <c r="H50" s="7"/>
      <c r="I50" s="8"/>
      <c r="J50" s="8"/>
      <c r="K50" s="8"/>
    </row>
    <row r="51" spans="2:11" x14ac:dyDescent="0.2">
      <c r="B51" s="18"/>
      <c r="C51" s="18"/>
      <c r="D51" s="18"/>
      <c r="E51" s="18"/>
      <c r="F51" s="18"/>
      <c r="G51" s="18"/>
      <c r="H51" s="18"/>
      <c r="I51" s="8"/>
      <c r="J51" s="8"/>
      <c r="K51" s="8"/>
    </row>
    <row r="52" spans="2:11" x14ac:dyDescent="0.2">
      <c r="B52" s="18"/>
      <c r="C52" s="18"/>
      <c r="D52" s="18"/>
      <c r="E52" s="18"/>
      <c r="F52" s="18"/>
      <c r="G52" s="18"/>
      <c r="H52" s="18"/>
      <c r="I52" s="8"/>
      <c r="J52" s="8"/>
      <c r="K52" s="8"/>
    </row>
    <row r="53" spans="2:11" x14ac:dyDescent="0.2">
      <c r="B53" s="18"/>
      <c r="C53" s="18"/>
      <c r="D53" s="18"/>
      <c r="E53" s="18"/>
      <c r="F53" s="18"/>
      <c r="G53" s="18"/>
      <c r="H53" s="18"/>
      <c r="I53" s="8"/>
      <c r="J53" s="8"/>
      <c r="K53" s="8"/>
    </row>
    <row r="54" spans="2:11" x14ac:dyDescent="0.2">
      <c r="B54" s="18"/>
      <c r="C54" s="18"/>
      <c r="D54" s="18"/>
      <c r="E54" s="18"/>
      <c r="F54" s="18"/>
      <c r="G54" s="18"/>
      <c r="H54" s="18"/>
      <c r="I54" s="8"/>
      <c r="J54" s="8"/>
      <c r="K54" s="8"/>
    </row>
    <row r="55" spans="2:11" x14ac:dyDescent="0.2">
      <c r="B55" s="18"/>
      <c r="C55" s="18"/>
      <c r="D55" s="18"/>
      <c r="E55" s="18"/>
      <c r="F55" s="18"/>
      <c r="G55" s="18"/>
      <c r="H55" s="18"/>
      <c r="I55" s="8"/>
      <c r="J55" s="8"/>
      <c r="K55" s="8"/>
    </row>
    <row r="56" spans="2:11" x14ac:dyDescent="0.2">
      <c r="B56" s="18"/>
      <c r="C56" s="18"/>
      <c r="D56" s="18"/>
      <c r="E56" s="18"/>
      <c r="F56" s="18"/>
      <c r="G56" s="18"/>
      <c r="H56" s="18"/>
      <c r="I56" s="8"/>
      <c r="J56" s="8"/>
      <c r="K56" s="8"/>
    </row>
    <row r="57" spans="2:11" x14ac:dyDescent="0.2">
      <c r="B57" s="7"/>
      <c r="C57" s="7"/>
      <c r="D57" s="7"/>
      <c r="E57" s="7"/>
      <c r="F57" s="7"/>
      <c r="G57" s="7"/>
      <c r="H57" s="7"/>
      <c r="I57" s="8"/>
      <c r="J57" s="8"/>
      <c r="K57" s="8"/>
    </row>
    <row r="58" spans="2:11" x14ac:dyDescent="0.2">
      <c r="B58" s="18"/>
      <c r="C58" s="18"/>
      <c r="D58" s="18"/>
      <c r="E58" s="18"/>
      <c r="F58" s="18"/>
      <c r="G58" s="18"/>
      <c r="H58" s="18"/>
      <c r="I58" s="8"/>
      <c r="J58" s="8"/>
      <c r="K58" s="8"/>
    </row>
    <row r="59" spans="2:11" x14ac:dyDescent="0.2">
      <c r="B59" s="18"/>
      <c r="C59" s="18"/>
      <c r="D59" s="18"/>
      <c r="E59" s="18"/>
      <c r="F59" s="18"/>
      <c r="G59" s="18"/>
      <c r="H59" s="18"/>
      <c r="I59" s="8"/>
      <c r="J59" s="8"/>
      <c r="K59" s="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B29" sqref="B29"/>
    </sheetView>
  </sheetViews>
  <sheetFormatPr defaultColWidth="11.42578125" defaultRowHeight="12" x14ac:dyDescent="0.2"/>
  <cols>
    <col min="1" max="1" width="21" style="3" customWidth="1"/>
    <col min="2" max="2" width="14.140625" style="2" bestFit="1" customWidth="1"/>
    <col min="3" max="9" width="7.42578125" style="2" customWidth="1"/>
    <col min="10" max="11" width="7.42578125" style="3" customWidth="1"/>
    <col min="12" max="16384" width="11.42578125" style="3"/>
  </cols>
  <sheetData>
    <row r="1" spans="1:12" x14ac:dyDescent="0.2">
      <c r="A1" s="1" t="s">
        <v>40</v>
      </c>
    </row>
    <row r="2" spans="1:12" x14ac:dyDescent="0.2">
      <c r="A2" s="3" t="s">
        <v>41</v>
      </c>
    </row>
    <row r="5" spans="1:12" x14ac:dyDescent="0.2">
      <c r="A5" s="4" t="s">
        <v>42</v>
      </c>
      <c r="B5" s="19"/>
      <c r="C5" s="19">
        <v>2006</v>
      </c>
      <c r="D5" s="19">
        <v>2007</v>
      </c>
      <c r="E5" s="19">
        <v>2008</v>
      </c>
      <c r="F5" s="19">
        <v>2009</v>
      </c>
      <c r="G5" s="19">
        <v>2010</v>
      </c>
      <c r="H5" s="19">
        <v>2011</v>
      </c>
      <c r="I5" s="19">
        <v>2012</v>
      </c>
      <c r="J5" s="19">
        <v>2013</v>
      </c>
      <c r="K5" s="19">
        <v>2014</v>
      </c>
      <c r="L5" s="19">
        <v>2015</v>
      </c>
    </row>
    <row r="6" spans="1:12" x14ac:dyDescent="0.2">
      <c r="A6" s="2" t="s">
        <v>43</v>
      </c>
      <c r="B6" s="2" t="s">
        <v>44</v>
      </c>
      <c r="C6" s="20">
        <v>479.57414763659699</v>
      </c>
      <c r="D6" s="20">
        <v>538.233568262017</v>
      </c>
      <c r="E6" s="20">
        <v>595.44527574297194</v>
      </c>
      <c r="F6" s="20">
        <v>214.08494407795499</v>
      </c>
      <c r="G6" s="20">
        <v>118.20838016762899</v>
      </c>
      <c r="H6" s="20">
        <v>219.44862884541499</v>
      </c>
      <c r="I6" s="20">
        <v>209.569981439488</v>
      </c>
      <c r="J6" s="20">
        <v>479.2518043975009</v>
      </c>
      <c r="K6" s="20">
        <v>331.07695278478701</v>
      </c>
      <c r="L6" s="20">
        <v>137.79635297098301</v>
      </c>
    </row>
    <row r="7" spans="1:12" x14ac:dyDescent="0.2">
      <c r="A7" s="2" t="s">
        <v>45</v>
      </c>
      <c r="B7" s="2" t="s">
        <v>46</v>
      </c>
      <c r="C7" s="21">
        <v>41.805786000000005</v>
      </c>
      <c r="D7" s="21">
        <v>40.359925000000004</v>
      </c>
      <c r="E7" s="21">
        <v>39.690534</v>
      </c>
      <c r="F7" s="21">
        <v>16.249386999999999</v>
      </c>
      <c r="G7" s="21">
        <v>6.1603579999999996</v>
      </c>
      <c r="H7" s="21">
        <v>6.5176329999999991</v>
      </c>
      <c r="I7" s="21">
        <v>6.9355449999999994</v>
      </c>
      <c r="J7" s="21">
        <v>21.204193999999998</v>
      </c>
      <c r="K7" s="21">
        <v>17.144968000000002</v>
      </c>
      <c r="L7" s="21">
        <v>8.9059539999999995</v>
      </c>
    </row>
    <row r="8" spans="1:12" x14ac:dyDescent="0.2">
      <c r="A8" s="2" t="s">
        <v>47</v>
      </c>
      <c r="B8" s="2" t="s">
        <v>48</v>
      </c>
      <c r="C8" s="22">
        <v>11.57729</v>
      </c>
      <c r="D8" s="22">
        <v>13.387409999999999</v>
      </c>
      <c r="E8" s="22">
        <v>15.056430000000001</v>
      </c>
      <c r="F8" s="22">
        <v>14.6899</v>
      </c>
      <c r="G8" s="22">
        <v>20.157640000000001</v>
      </c>
      <c r="H8" s="22">
        <v>35.340319999999998</v>
      </c>
      <c r="I8" s="22">
        <v>31.154620000000001</v>
      </c>
      <c r="J8" s="22">
        <v>23.792010000000001</v>
      </c>
      <c r="K8" s="22">
        <v>19.063269999999999</v>
      </c>
      <c r="L8" s="22">
        <v>15.69631</v>
      </c>
    </row>
    <row r="9" spans="1:12" x14ac:dyDescent="0.2">
      <c r="B9" s="3"/>
      <c r="C9" s="3"/>
      <c r="D9" s="3"/>
      <c r="E9" s="3"/>
      <c r="F9" s="3"/>
      <c r="G9" s="3"/>
      <c r="H9" s="3"/>
      <c r="I9" s="3"/>
    </row>
    <row r="10" spans="1:12" x14ac:dyDescent="0.2">
      <c r="B10" s="3"/>
      <c r="C10" s="3"/>
      <c r="D10" s="3"/>
      <c r="E10" s="3"/>
      <c r="F10" s="3"/>
      <c r="G10" s="3"/>
      <c r="H10" s="3"/>
      <c r="I10" s="3"/>
    </row>
    <row r="11" spans="1:12" x14ac:dyDescent="0.2">
      <c r="B11" s="3"/>
      <c r="C11" s="3"/>
      <c r="D11" s="3"/>
      <c r="E11" s="3"/>
      <c r="F11" s="3"/>
      <c r="G11" s="3"/>
      <c r="H11" s="3"/>
      <c r="I11" s="3"/>
    </row>
    <row r="12" spans="1:12" x14ac:dyDescent="0.2">
      <c r="B12" s="3"/>
      <c r="C12" s="3"/>
      <c r="D12" s="3"/>
      <c r="E12" s="3"/>
      <c r="F12" s="3"/>
      <c r="G12" s="3"/>
      <c r="H12" s="3"/>
      <c r="I12" s="3"/>
    </row>
    <row r="13" spans="1:12" x14ac:dyDescent="0.2">
      <c r="B13" s="3"/>
      <c r="C13" s="3"/>
      <c r="D13" s="3"/>
      <c r="E13" s="3"/>
      <c r="F13" s="3"/>
      <c r="G13" s="3"/>
      <c r="H13" s="3"/>
      <c r="I13" s="3"/>
    </row>
    <row r="14" spans="1:12" x14ac:dyDescent="0.2">
      <c r="B14" s="3"/>
      <c r="C14" s="3"/>
      <c r="D14" s="3"/>
      <c r="E14" s="3"/>
      <c r="F14" s="3"/>
      <c r="G14" s="3"/>
      <c r="H14" s="3"/>
      <c r="I14" s="3"/>
    </row>
    <row r="15" spans="1:12" x14ac:dyDescent="0.2">
      <c r="B15" s="3"/>
      <c r="C15" s="3"/>
      <c r="D15" s="3"/>
      <c r="E15" s="3"/>
      <c r="F15" s="3"/>
      <c r="G15" s="3"/>
      <c r="H15" s="3"/>
      <c r="I15" s="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10" workbookViewId="0">
      <selection activeCell="D27" sqref="D27"/>
    </sheetView>
  </sheetViews>
  <sheetFormatPr defaultColWidth="10.7109375" defaultRowHeight="15" x14ac:dyDescent="0.25"/>
  <cols>
    <col min="1" max="1" width="41" style="66" bestFit="1" customWidth="1"/>
    <col min="2" max="2" width="19.7109375" style="66" customWidth="1"/>
    <col min="3" max="3" width="16.28515625" style="66" bestFit="1" customWidth="1"/>
    <col min="4" max="4" width="15.42578125" style="66" customWidth="1"/>
    <col min="5" max="5" width="10.7109375" style="66"/>
    <col min="6" max="6" width="16.28515625" style="66" bestFit="1" customWidth="1"/>
    <col min="7" max="16384" width="10.7109375" style="66"/>
  </cols>
  <sheetData>
    <row r="1" spans="1:8" ht="15.75" x14ac:dyDescent="0.25">
      <c r="A1" s="60" t="s">
        <v>158</v>
      </c>
      <c r="G1" s="66" t="s">
        <v>132</v>
      </c>
      <c r="H1" s="66">
        <v>32.151000000000003</v>
      </c>
    </row>
    <row r="3" spans="1:8" x14ac:dyDescent="0.25">
      <c r="A3" s="66" t="s">
        <v>121</v>
      </c>
      <c r="B3" s="66" t="s">
        <v>122</v>
      </c>
      <c r="C3" s="66" t="s">
        <v>123</v>
      </c>
      <c r="D3" s="66" t="s">
        <v>131</v>
      </c>
    </row>
    <row r="4" spans="1:8" x14ac:dyDescent="0.25">
      <c r="A4" s="66" t="s">
        <v>119</v>
      </c>
      <c r="B4" s="58">
        <v>915</v>
      </c>
      <c r="C4" s="58">
        <f>B4*1000</f>
        <v>915000</v>
      </c>
      <c r="D4" s="59">
        <f>C4/$H$1</f>
        <v>28459.456937575811</v>
      </c>
      <c r="E4" s="63">
        <f>C4/(C4+C5)</f>
        <v>0.38011133335111347</v>
      </c>
    </row>
    <row r="5" spans="1:8" x14ac:dyDescent="0.25">
      <c r="A5" s="66" t="s">
        <v>120</v>
      </c>
      <c r="B5" s="58">
        <v>1492.189472445441</v>
      </c>
      <c r="C5" s="58">
        <f>B5*1000</f>
        <v>1492189.4724454409</v>
      </c>
      <c r="D5" s="59">
        <f>C5/$H$1</f>
        <v>46411.914790999996</v>
      </c>
      <c r="E5" s="63">
        <f>C5/(C5+C4)</f>
        <v>0.61988866664888653</v>
      </c>
    </row>
    <row r="6" spans="1:8" x14ac:dyDescent="0.25">
      <c r="B6" s="61">
        <f>SUM(B4:B5)</f>
        <v>2407.189472445441</v>
      </c>
      <c r="C6" s="64">
        <f t="shared" ref="C6:D6" si="0">SUM(C4:C5)</f>
        <v>2407189.4724454409</v>
      </c>
      <c r="D6" s="61">
        <f t="shared" si="0"/>
        <v>74871.371728575803</v>
      </c>
    </row>
    <row r="7" spans="1:8" x14ac:dyDescent="0.25">
      <c r="A7" s="66" t="s">
        <v>129</v>
      </c>
    </row>
    <row r="8" spans="1:8" x14ac:dyDescent="0.25">
      <c r="A8" s="66" t="s">
        <v>125</v>
      </c>
      <c r="B8" s="66">
        <v>1576.5</v>
      </c>
      <c r="F8" s="62"/>
    </row>
    <row r="9" spans="1:8" x14ac:dyDescent="0.25">
      <c r="A9" s="66" t="s">
        <v>124</v>
      </c>
      <c r="B9" s="66">
        <v>33.700000000000003</v>
      </c>
    </row>
    <row r="11" spans="1:8" x14ac:dyDescent="0.25">
      <c r="A11" s="66" t="s">
        <v>143</v>
      </c>
    </row>
    <row r="12" spans="1:8" x14ac:dyDescent="0.25">
      <c r="A12" s="66" t="s">
        <v>127</v>
      </c>
      <c r="B12" s="61">
        <f>C4*B8</f>
        <v>1442497500</v>
      </c>
    </row>
    <row r="13" spans="1:8" x14ac:dyDescent="0.25">
      <c r="A13" s="66" t="s">
        <v>128</v>
      </c>
      <c r="B13" s="61">
        <f>C5*B9</f>
        <v>50286785.221411362</v>
      </c>
    </row>
    <row r="14" spans="1:8" ht="16.5" customHeight="1" x14ac:dyDescent="0.25">
      <c r="A14" s="66" t="s">
        <v>67</v>
      </c>
      <c r="B14" s="64">
        <f>SUM(B12,B13)</f>
        <v>1492784285.2214115</v>
      </c>
    </row>
    <row r="16" spans="1:8" x14ac:dyDescent="0.25">
      <c r="A16" s="66" t="s">
        <v>142</v>
      </c>
      <c r="B16" s="68">
        <f>B14/C6</f>
        <v>620.13576509409791</v>
      </c>
    </row>
    <row r="19" spans="1:4" x14ac:dyDescent="0.25">
      <c r="A19" s="66" t="s">
        <v>136</v>
      </c>
    </row>
    <row r="20" spans="1:4" x14ac:dyDescent="0.25">
      <c r="B20" s="66" t="s">
        <v>134</v>
      </c>
      <c r="C20" s="66" t="s">
        <v>135</v>
      </c>
    </row>
    <row r="21" spans="1:4" x14ac:dyDescent="0.25">
      <c r="A21" s="66" t="s">
        <v>133</v>
      </c>
      <c r="B21" s="65">
        <v>1496.78</v>
      </c>
      <c r="C21" s="67">
        <f>B21*1000000</f>
        <v>1496780000</v>
      </c>
      <c r="D21" s="61"/>
    </row>
    <row r="22" spans="1:4" x14ac:dyDescent="0.25">
      <c r="A22" s="66" t="s">
        <v>140</v>
      </c>
      <c r="C22" s="67">
        <v>1465871800</v>
      </c>
      <c r="D22" s="61"/>
    </row>
    <row r="23" spans="1:4" x14ac:dyDescent="0.25">
      <c r="B23" s="66" t="s">
        <v>131</v>
      </c>
      <c r="C23" s="66" t="s">
        <v>138</v>
      </c>
    </row>
    <row r="24" spans="1:4" x14ac:dyDescent="0.25">
      <c r="A24" s="66" t="s">
        <v>137</v>
      </c>
      <c r="B24" s="66">
        <v>76555</v>
      </c>
      <c r="C24" s="67">
        <f>B24*H1</f>
        <v>2461319.8050000002</v>
      </c>
      <c r="D24" s="61"/>
    </row>
    <row r="26" spans="1:4" x14ac:dyDescent="0.25">
      <c r="A26" s="66" t="s">
        <v>145</v>
      </c>
      <c r="B26" s="69">
        <f>C22/C24</f>
        <v>595.56332217462489</v>
      </c>
    </row>
    <row r="27" spans="1:4" x14ac:dyDescent="0.25">
      <c r="D27" s="62">
        <f>B16-B26</f>
        <v>24.572442919473019</v>
      </c>
    </row>
    <row r="28" spans="1:4" x14ac:dyDescent="0.25">
      <c r="A28" s="66" t="s">
        <v>154</v>
      </c>
    </row>
    <row r="29" spans="1:4" x14ac:dyDescent="0.25">
      <c r="A29" s="66" t="s">
        <v>155</v>
      </c>
      <c r="B29" s="66">
        <v>1562</v>
      </c>
    </row>
    <row r="30" spans="1:4" x14ac:dyDescent="0.25">
      <c r="A30" s="66" t="s">
        <v>156</v>
      </c>
      <c r="B30" s="58">
        <v>2003000000</v>
      </c>
      <c r="C30" s="61">
        <f>B29*B31</f>
        <v>2019666000</v>
      </c>
      <c r="D30" s="61"/>
    </row>
    <row r="31" spans="1:4" x14ac:dyDescent="0.25">
      <c r="A31" s="66" t="s">
        <v>157</v>
      </c>
      <c r="B31" s="58">
        <v>1293000</v>
      </c>
    </row>
    <row r="42" spans="1:5" x14ac:dyDescent="0.25">
      <c r="A42" s="66" t="s">
        <v>147</v>
      </c>
    </row>
    <row r="43" spans="1:5" x14ac:dyDescent="0.25">
      <c r="A43" s="66" t="s">
        <v>148</v>
      </c>
      <c r="B43" s="66" t="s">
        <v>119</v>
      </c>
      <c r="C43" s="66">
        <v>1299438.0319999999</v>
      </c>
      <c r="D43" s="66">
        <f>C43/(C43+C44)</f>
        <v>0.46780236954369542</v>
      </c>
    </row>
    <row r="44" spans="1:5" x14ac:dyDescent="0.25">
      <c r="A44" s="66" t="s">
        <v>149</v>
      </c>
      <c r="B44" s="66" t="s">
        <v>120</v>
      </c>
      <c r="C44" s="66">
        <v>1478311.9680000001</v>
      </c>
      <c r="D44" s="66">
        <f>C44/(C43+C44)</f>
        <v>0.53219763045630464</v>
      </c>
    </row>
    <row r="46" spans="1:5" x14ac:dyDescent="0.25">
      <c r="A46" s="66" t="s">
        <v>152</v>
      </c>
      <c r="D46" s="62">
        <f>B16-B26</f>
        <v>24.572442919473019</v>
      </c>
      <c r="E46" s="70">
        <f>C6/C24</f>
        <v>0.97800759883189614</v>
      </c>
    </row>
    <row r="47" spans="1:5" x14ac:dyDescent="0.25">
      <c r="A47" s="66" t="s">
        <v>150</v>
      </c>
    </row>
    <row r="48" spans="1:5" x14ac:dyDescent="0.25">
      <c r="A48" s="66" t="s">
        <v>151</v>
      </c>
      <c r="D48" s="70">
        <v>0.46879999999999999</v>
      </c>
    </row>
    <row r="49" spans="4:5" x14ac:dyDescent="0.25">
      <c r="D49" s="70">
        <v>0.48870000000000002</v>
      </c>
    </row>
    <row r="50" spans="4:5" x14ac:dyDescent="0.25">
      <c r="D50" s="70">
        <v>4.2500000000000003E-2</v>
      </c>
      <c r="E50" s="66" t="s">
        <v>153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="90" zoomScaleNormal="90" workbookViewId="0">
      <selection activeCell="B1" sqref="B1:L1"/>
    </sheetView>
  </sheetViews>
  <sheetFormatPr defaultColWidth="12" defaultRowHeight="15" x14ac:dyDescent="0.25"/>
  <cols>
    <col min="1" max="3" width="12" style="41"/>
    <col min="4" max="4" width="12.7109375" style="41" customWidth="1"/>
    <col min="5" max="6" width="12" style="41"/>
    <col min="7" max="7" width="13.7109375" style="41" customWidth="1"/>
    <col min="8" max="8" width="13.140625" style="41" customWidth="1"/>
    <col min="9" max="9" width="17.42578125" style="41" customWidth="1"/>
    <col min="10" max="10" width="12" style="41"/>
    <col min="11" max="11" width="14.140625" style="41" customWidth="1"/>
    <col min="12" max="16384" width="12" style="41"/>
  </cols>
  <sheetData>
    <row r="1" spans="1:12" x14ac:dyDescent="0.25">
      <c r="A1" s="38"/>
      <c r="B1" s="85" t="s">
        <v>161</v>
      </c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75" x14ac:dyDescent="0.25">
      <c r="A2" s="71"/>
      <c r="B2" s="75" t="s">
        <v>162</v>
      </c>
      <c r="C2" s="75" t="s">
        <v>163</v>
      </c>
      <c r="D2" s="75" t="s">
        <v>164</v>
      </c>
      <c r="E2" s="75" t="s">
        <v>174</v>
      </c>
      <c r="F2" s="75" t="s">
        <v>175</v>
      </c>
      <c r="G2" s="75" t="s">
        <v>176</v>
      </c>
      <c r="H2" s="75" t="s">
        <v>177</v>
      </c>
      <c r="I2" s="75" t="s">
        <v>178</v>
      </c>
      <c r="J2" s="75" t="s">
        <v>165</v>
      </c>
      <c r="K2" s="75" t="s">
        <v>180</v>
      </c>
      <c r="L2" s="75" t="s">
        <v>166</v>
      </c>
    </row>
    <row r="3" spans="1:12" x14ac:dyDescent="0.25">
      <c r="A3" s="75" t="s">
        <v>169</v>
      </c>
      <c r="B3" s="71">
        <v>1</v>
      </c>
      <c r="C3" s="71">
        <v>2</v>
      </c>
      <c r="D3" s="71">
        <v>3</v>
      </c>
      <c r="E3" s="71">
        <v>4</v>
      </c>
      <c r="F3" s="71">
        <v>5</v>
      </c>
      <c r="G3" s="71">
        <v>6</v>
      </c>
      <c r="H3" s="71">
        <v>7</v>
      </c>
      <c r="I3" s="71">
        <v>8</v>
      </c>
      <c r="J3" s="71">
        <v>9</v>
      </c>
      <c r="K3" s="71">
        <v>10</v>
      </c>
      <c r="L3" s="71">
        <v>11</v>
      </c>
    </row>
    <row r="4" spans="1:12" ht="30" x14ac:dyDescent="0.25">
      <c r="A4" s="75" t="s">
        <v>167</v>
      </c>
      <c r="B4" s="71" t="s">
        <v>79</v>
      </c>
      <c r="C4" s="71" t="s">
        <v>79</v>
      </c>
      <c r="D4" s="71" t="s">
        <v>168</v>
      </c>
      <c r="E4" s="71" t="s">
        <v>79</v>
      </c>
      <c r="F4" s="71" t="s">
        <v>79</v>
      </c>
      <c r="G4" s="71" t="s">
        <v>170</v>
      </c>
      <c r="H4" s="71" t="s">
        <v>171</v>
      </c>
      <c r="I4" s="71" t="s">
        <v>79</v>
      </c>
      <c r="J4" s="71" t="s">
        <v>79</v>
      </c>
      <c r="K4" s="71" t="s">
        <v>172</v>
      </c>
      <c r="L4" s="71" t="s">
        <v>173</v>
      </c>
    </row>
    <row r="5" spans="1:12" x14ac:dyDescent="0.25">
      <c r="A5" s="82">
        <v>2006</v>
      </c>
      <c r="B5" s="77">
        <v>1668</v>
      </c>
      <c r="C5" s="78">
        <v>1441.2372101188741</v>
      </c>
      <c r="D5" s="79">
        <f>B5+C5</f>
        <v>3109.2372101188739</v>
      </c>
      <c r="E5" s="77">
        <v>604.20000000000005</v>
      </c>
      <c r="F5" s="77">
        <v>11.5</v>
      </c>
      <c r="G5" s="80">
        <f>(B5*1000*E5)+(C5*1000*F5)</f>
        <v>1024379827.9163672</v>
      </c>
      <c r="H5" s="81">
        <f>G5/(D5*1000)</f>
        <v>329.4633888281565</v>
      </c>
      <c r="I5" s="80">
        <v>974154858</v>
      </c>
      <c r="J5" s="79">
        <v>3167.3262104999999</v>
      </c>
      <c r="K5" s="81">
        <f>I5/(J5*1000)</f>
        <v>307.56379143094898</v>
      </c>
      <c r="L5" s="83">
        <f>H5/K5-1</f>
        <v>7.1203431637121728E-2</v>
      </c>
    </row>
    <row r="6" spans="1:12" x14ac:dyDescent="0.25">
      <c r="A6" s="82">
        <v>2007</v>
      </c>
      <c r="B6" s="77">
        <v>1606</v>
      </c>
      <c r="C6" s="78">
        <v>1536.7462124869471</v>
      </c>
      <c r="D6" s="79">
        <f t="shared" ref="D6:D14" si="0">B6+C6</f>
        <v>3142.7462124869471</v>
      </c>
      <c r="E6" s="77">
        <v>701.7</v>
      </c>
      <c r="F6" s="77">
        <v>13.3</v>
      </c>
      <c r="G6" s="80">
        <f t="shared" ref="G6:G14" si="1">(B6*1000*E6)+(C6*1000*F6)</f>
        <v>1147368924.6260765</v>
      </c>
      <c r="H6" s="81">
        <f t="shared" ref="H6:H14" si="2">G6/(D6*1000)</f>
        <v>365.08481660634311</v>
      </c>
      <c r="I6" s="80">
        <v>1117429853</v>
      </c>
      <c r="J6" s="79">
        <v>3199.4769105</v>
      </c>
      <c r="K6" s="81">
        <f t="shared" ref="K6:K14" si="3">I6/(J6*1000)</f>
        <v>349.25392001824855</v>
      </c>
      <c r="L6" s="83">
        <f t="shared" ref="L6:L14" si="4">H6/K6-1</f>
        <v>4.5327756342054437E-2</v>
      </c>
    </row>
    <row r="7" spans="1:12" x14ac:dyDescent="0.25">
      <c r="A7" s="82">
        <v>2008</v>
      </c>
      <c r="B7" s="77">
        <v>1575</v>
      </c>
      <c r="C7" s="78">
        <v>1513.750517164809</v>
      </c>
      <c r="D7" s="79">
        <f t="shared" si="0"/>
        <v>3088.750517164809</v>
      </c>
      <c r="E7" s="77">
        <v>870.4</v>
      </c>
      <c r="F7" s="77">
        <v>15</v>
      </c>
      <c r="G7" s="80">
        <f t="shared" si="1"/>
        <v>1393586257.757472</v>
      </c>
      <c r="H7" s="81">
        <f t="shared" si="2"/>
        <v>451.18123008414966</v>
      </c>
      <c r="I7" s="80">
        <v>1378949280</v>
      </c>
      <c r="J7" s="79">
        <v>3330.2338074000004</v>
      </c>
      <c r="K7" s="81">
        <f t="shared" si="3"/>
        <v>414.0698100343235</v>
      </c>
      <c r="L7" s="83">
        <f t="shared" si="4"/>
        <v>8.9625998202452539E-2</v>
      </c>
    </row>
    <row r="8" spans="1:12" x14ac:dyDescent="0.25">
      <c r="A8" s="82">
        <v>2009</v>
      </c>
      <c r="B8" s="77">
        <v>1278</v>
      </c>
      <c r="C8" s="78">
        <v>1482.2035283886603</v>
      </c>
      <c r="D8" s="79">
        <f t="shared" si="0"/>
        <v>2760.2035283886603</v>
      </c>
      <c r="E8" s="77">
        <v>974</v>
      </c>
      <c r="F8" s="77">
        <v>13.2</v>
      </c>
      <c r="G8" s="80">
        <f t="shared" si="1"/>
        <v>1264337086.5747304</v>
      </c>
      <c r="H8" s="81">
        <f t="shared" si="2"/>
        <v>458.05936901791426</v>
      </c>
      <c r="I8" s="80">
        <v>1316886981</v>
      </c>
      <c r="J8" s="79">
        <v>3068.9129177999998</v>
      </c>
      <c r="K8" s="81">
        <f t="shared" si="3"/>
        <v>429.10535954341509</v>
      </c>
      <c r="L8" s="83">
        <f t="shared" si="4"/>
        <v>6.7475292094480777E-2</v>
      </c>
    </row>
    <row r="9" spans="1:12" x14ac:dyDescent="0.25">
      <c r="A9" s="82">
        <v>2010</v>
      </c>
      <c r="B9" s="77">
        <v>998</v>
      </c>
      <c r="C9" s="78">
        <v>1307.2082052180899</v>
      </c>
      <c r="D9" s="79">
        <f t="shared" si="0"/>
        <v>2305.2082052180899</v>
      </c>
      <c r="E9" s="77">
        <v>1222.5999999999999</v>
      </c>
      <c r="F9" s="77">
        <v>19.2</v>
      </c>
      <c r="G9" s="80">
        <f t="shared" si="1"/>
        <v>1245253197.5401874</v>
      </c>
      <c r="H9" s="81">
        <f t="shared" si="2"/>
        <v>540.19120473431474</v>
      </c>
      <c r="I9" s="80">
        <v>1230989201</v>
      </c>
      <c r="J9" s="79">
        <v>2429.4676454999999</v>
      </c>
      <c r="K9" s="81">
        <f t="shared" si="3"/>
        <v>506.69092188986713</v>
      </c>
      <c r="L9" s="83">
        <f t="shared" si="4"/>
        <v>6.6115814192007738E-2</v>
      </c>
    </row>
    <row r="10" spans="1:12" x14ac:dyDescent="0.25">
      <c r="A10" s="82">
        <v>2011</v>
      </c>
      <c r="B10" s="77">
        <v>915</v>
      </c>
      <c r="C10" s="78">
        <v>1492.189472445441</v>
      </c>
      <c r="D10" s="79">
        <f t="shared" si="0"/>
        <v>2407.189472445441</v>
      </c>
      <c r="E10" s="77">
        <v>1576.5</v>
      </c>
      <c r="F10" s="77">
        <v>33.700000000000003</v>
      </c>
      <c r="G10" s="80">
        <f t="shared" si="1"/>
        <v>1492784285.2214115</v>
      </c>
      <c r="H10" s="81">
        <f t="shared" si="2"/>
        <v>620.13576509409791</v>
      </c>
      <c r="I10" s="80">
        <v>1465871800</v>
      </c>
      <c r="J10" s="79">
        <v>2461.2968384999999</v>
      </c>
      <c r="K10" s="81">
        <f t="shared" si="3"/>
        <v>595.56887940966658</v>
      </c>
      <c r="L10" s="83">
        <f t="shared" si="4"/>
        <v>4.1249444915224975E-2</v>
      </c>
    </row>
    <row r="11" spans="1:12" x14ac:dyDescent="0.25">
      <c r="A11" s="82">
        <v>2012</v>
      </c>
      <c r="B11" s="77">
        <v>865</v>
      </c>
      <c r="C11" s="78">
        <v>1235.088291506559</v>
      </c>
      <c r="D11" s="79">
        <f t="shared" si="0"/>
        <v>2100.088291506559</v>
      </c>
      <c r="E11" s="77">
        <v>1671.9</v>
      </c>
      <c r="F11" s="77">
        <v>30.2</v>
      </c>
      <c r="G11" s="80">
        <f t="shared" si="1"/>
        <v>1483493166.4034982</v>
      </c>
      <c r="H11" s="81">
        <f t="shared" si="2"/>
        <v>706.39561793817313</v>
      </c>
      <c r="I11" s="80">
        <v>1456972042</v>
      </c>
      <c r="J11" s="79">
        <v>2155.8008870999997</v>
      </c>
      <c r="K11" s="81">
        <f t="shared" si="3"/>
        <v>675.83794529370016</v>
      </c>
      <c r="L11" s="83">
        <f t="shared" si="4"/>
        <v>4.521449684390455E-2</v>
      </c>
    </row>
    <row r="12" spans="1:12" x14ac:dyDescent="0.25">
      <c r="A12" s="82">
        <v>2013</v>
      </c>
      <c r="B12" s="77">
        <v>701</v>
      </c>
      <c r="C12" s="78">
        <v>1188.2898084899521</v>
      </c>
      <c r="D12" s="79">
        <f t="shared" si="0"/>
        <v>1889.2898084899521</v>
      </c>
      <c r="E12" s="77">
        <v>1411.6</v>
      </c>
      <c r="F12" s="77">
        <v>22.6</v>
      </c>
      <c r="G12" s="80">
        <f t="shared" si="1"/>
        <v>1016386949.6718729</v>
      </c>
      <c r="H12" s="81">
        <f t="shared" si="2"/>
        <v>537.9730230399316</v>
      </c>
      <c r="I12" s="80">
        <v>990868444</v>
      </c>
      <c r="J12" s="79">
        <v>1970.8057593000001</v>
      </c>
      <c r="K12" s="81">
        <f t="shared" si="3"/>
        <v>502.7732638410501</v>
      </c>
      <c r="L12" s="83">
        <f t="shared" si="4"/>
        <v>7.001119934255251E-2</v>
      </c>
    </row>
    <row r="13" spans="1:12" x14ac:dyDescent="0.25">
      <c r="A13" s="82">
        <v>2014</v>
      </c>
      <c r="B13" s="77">
        <v>598.52413229566957</v>
      </c>
      <c r="C13" s="78">
        <v>916.31473696740602</v>
      </c>
      <c r="D13" s="79">
        <f t="shared" si="0"/>
        <v>1514.8388692630756</v>
      </c>
      <c r="E13" s="77">
        <v>1264.0999999999999</v>
      </c>
      <c r="F13" s="77">
        <v>19.3</v>
      </c>
      <c r="G13" s="80">
        <f t="shared" si="1"/>
        <v>774279230.05842674</v>
      </c>
      <c r="H13" s="81">
        <f t="shared" si="2"/>
        <v>511.12976156671419</v>
      </c>
      <c r="I13" s="80">
        <v>818034874</v>
      </c>
      <c r="J13" s="79">
        <v>1859.1463781999998</v>
      </c>
      <c r="K13" s="81">
        <f t="shared" si="3"/>
        <v>440.00563032159425</v>
      </c>
      <c r="L13" s="83">
        <f t="shared" si="4"/>
        <v>0.16164368440725685</v>
      </c>
    </row>
    <row r="14" spans="1:12" x14ac:dyDescent="0.25">
      <c r="A14" s="82">
        <v>2015</v>
      </c>
      <c r="B14" s="77">
        <v>614.34148316780056</v>
      </c>
      <c r="C14" s="78">
        <v>1158.8316121190969</v>
      </c>
      <c r="D14" s="79">
        <f t="shared" si="0"/>
        <v>1773.1730952868975</v>
      </c>
      <c r="E14" s="77">
        <v>1158.7</v>
      </c>
      <c r="F14" s="77">
        <v>15.5</v>
      </c>
      <c r="G14" s="80">
        <f t="shared" si="1"/>
        <v>729799366.53437662</v>
      </c>
      <c r="H14" s="81">
        <f t="shared" si="2"/>
        <v>411.57818628885519</v>
      </c>
      <c r="I14" s="80">
        <v>718367530</v>
      </c>
      <c r="J14" s="79">
        <v>1939.0730183999999</v>
      </c>
      <c r="K14" s="81">
        <f t="shared" si="3"/>
        <v>370.46956106518945</v>
      </c>
      <c r="L14" s="83">
        <f t="shared" si="4"/>
        <v>0.11096357040904659</v>
      </c>
    </row>
    <row r="17" spans="2:7" x14ac:dyDescent="0.25">
      <c r="B17" s="84"/>
      <c r="C17" s="84"/>
      <c r="D17" s="84"/>
      <c r="E17" s="84"/>
      <c r="F17" s="84"/>
      <c r="G17" s="84"/>
    </row>
  </sheetData>
  <mergeCells count="1">
    <mergeCell ref="B1:L1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90" zoomScaleNormal="90" workbookViewId="0">
      <selection activeCell="K2" sqref="K2"/>
    </sheetView>
  </sheetViews>
  <sheetFormatPr defaultColWidth="11.5703125" defaultRowHeight="15" x14ac:dyDescent="0.25"/>
  <cols>
    <col min="1" max="1" width="8.85546875" style="41" bestFit="1" customWidth="1"/>
    <col min="2" max="3" width="13.140625" customWidth="1"/>
    <col min="4" max="4" width="13.140625" style="66" customWidth="1"/>
    <col min="5" max="6" width="10.5703125" customWidth="1"/>
    <col min="7" max="12" width="13.140625" customWidth="1"/>
  </cols>
  <sheetData>
    <row r="1" spans="1:12" s="41" customFormat="1" x14ac:dyDescent="0.25">
      <c r="A1" s="38"/>
      <c r="B1" s="85" t="s">
        <v>117</v>
      </c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s="41" customFormat="1" ht="75" x14ac:dyDescent="0.25">
      <c r="A2" s="71"/>
      <c r="B2" s="75" t="s">
        <v>162</v>
      </c>
      <c r="C2" s="75" t="s">
        <v>163</v>
      </c>
      <c r="D2" s="75" t="s">
        <v>164</v>
      </c>
      <c r="E2" s="75" t="s">
        <v>174</v>
      </c>
      <c r="F2" s="75" t="s">
        <v>175</v>
      </c>
      <c r="G2" s="75" t="s">
        <v>176</v>
      </c>
      <c r="H2" s="75" t="s">
        <v>177</v>
      </c>
      <c r="I2" s="75" t="s">
        <v>178</v>
      </c>
      <c r="J2" s="75" t="s">
        <v>165</v>
      </c>
      <c r="K2" s="75" t="s">
        <v>179</v>
      </c>
      <c r="L2" s="75" t="s">
        <v>166</v>
      </c>
    </row>
    <row r="3" spans="1:12" s="41" customFormat="1" x14ac:dyDescent="0.25">
      <c r="A3" s="75" t="s">
        <v>169</v>
      </c>
      <c r="B3" s="71">
        <v>1</v>
      </c>
      <c r="C3" s="71">
        <v>2</v>
      </c>
      <c r="D3" s="71">
        <v>3</v>
      </c>
      <c r="E3" s="71">
        <v>4</v>
      </c>
      <c r="F3" s="71">
        <v>5</v>
      </c>
      <c r="G3" s="71">
        <v>6</v>
      </c>
      <c r="H3" s="71">
        <v>7</v>
      </c>
      <c r="I3" s="71">
        <v>8</v>
      </c>
      <c r="J3" s="71">
        <v>9</v>
      </c>
      <c r="K3" s="71">
        <v>10</v>
      </c>
      <c r="L3" s="71">
        <v>11</v>
      </c>
    </row>
    <row r="4" spans="1:12" s="41" customFormat="1" ht="30" x14ac:dyDescent="0.25">
      <c r="A4" s="75" t="s">
        <v>167</v>
      </c>
      <c r="B4" s="71" t="s">
        <v>79</v>
      </c>
      <c r="C4" s="71" t="s">
        <v>79</v>
      </c>
      <c r="D4" s="71" t="s">
        <v>168</v>
      </c>
      <c r="E4" s="71" t="s">
        <v>79</v>
      </c>
      <c r="F4" s="71" t="s">
        <v>79</v>
      </c>
      <c r="G4" s="71" t="s">
        <v>170</v>
      </c>
      <c r="H4" s="71" t="s">
        <v>171</v>
      </c>
      <c r="I4" s="71" t="s">
        <v>79</v>
      </c>
      <c r="J4" s="71" t="s">
        <v>79</v>
      </c>
      <c r="K4" s="71" t="s">
        <v>172</v>
      </c>
      <c r="L4" s="71" t="s">
        <v>173</v>
      </c>
    </row>
    <row r="5" spans="1:12" x14ac:dyDescent="0.25">
      <c r="A5" s="82">
        <v>2006</v>
      </c>
      <c r="B5" s="77">
        <v>2612</v>
      </c>
      <c r="C5" s="78">
        <v>3612.3968778190642</v>
      </c>
      <c r="D5" s="79">
        <f>B5+C5</f>
        <v>6224.3968778190647</v>
      </c>
      <c r="E5" s="77">
        <v>604.20000000000005</v>
      </c>
      <c r="F5" s="77">
        <v>11.5</v>
      </c>
      <c r="G5" s="80">
        <f>(B5*E5*1000)+(C5*F5*1000)</f>
        <v>1619712964.0949194</v>
      </c>
      <c r="H5" s="81">
        <f>G5/(B5*1000+C5*1000)</f>
        <v>260.22006563669549</v>
      </c>
      <c r="I5" s="80">
        <v>1609287682</v>
      </c>
      <c r="J5" s="79">
        <v>6367.3818336000004</v>
      </c>
      <c r="K5" s="81">
        <f>I5/(J5*1000)</f>
        <v>252.73930856603559</v>
      </c>
      <c r="L5" s="76">
        <f>H5/K5-1</f>
        <v>2.9598708301860066E-2</v>
      </c>
    </row>
    <row r="6" spans="1:12" x14ac:dyDescent="0.25">
      <c r="A6" s="82">
        <v>2007</v>
      </c>
      <c r="B6" s="77">
        <v>1564</v>
      </c>
      <c r="C6" s="78">
        <v>2307.5155450581778</v>
      </c>
      <c r="D6" s="79">
        <f t="shared" ref="D6:D14" si="0">B6+C6</f>
        <v>3871.5155450581778</v>
      </c>
      <c r="E6" s="77">
        <v>701.7</v>
      </c>
      <c r="F6" s="77">
        <v>13.3</v>
      </c>
      <c r="G6" s="80">
        <f t="shared" ref="G6:G14" si="1">(B6*E6*1000)+(C6*F6*1000)</f>
        <v>1128148756.7492738</v>
      </c>
      <c r="H6" s="81">
        <f t="shared" ref="H6:H14" si="2">G6/(B6*1000+C6*1000)</f>
        <v>291.3971915182691</v>
      </c>
      <c r="I6" s="80">
        <v>1110136104</v>
      </c>
      <c r="J6" s="79">
        <v>3900.5229240000003</v>
      </c>
      <c r="K6" s="81">
        <f t="shared" ref="K6:K14" si="3">I6/(J6*1000)</f>
        <v>284.6121214079551</v>
      </c>
      <c r="L6" s="76">
        <f t="shared" ref="L6:L14" si="4">H6/K6-1</f>
        <v>2.3839708852696706E-2</v>
      </c>
    </row>
    <row r="7" spans="1:12" x14ac:dyDescent="0.25">
      <c r="A7" s="82">
        <v>2008</v>
      </c>
      <c r="B7" s="77">
        <v>1807</v>
      </c>
      <c r="C7" s="78">
        <v>3515.919675157134</v>
      </c>
      <c r="D7" s="79">
        <f t="shared" si="0"/>
        <v>5322.9196751571344</v>
      </c>
      <c r="E7" s="77">
        <v>870.4</v>
      </c>
      <c r="F7" s="77">
        <v>15</v>
      </c>
      <c r="G7" s="80">
        <f t="shared" si="1"/>
        <v>1625551595.127357</v>
      </c>
      <c r="H7" s="81">
        <f t="shared" si="2"/>
        <v>305.38721121681596</v>
      </c>
      <c r="I7" s="80">
        <v>1613325683</v>
      </c>
      <c r="J7" s="79">
        <v>5464.8473832</v>
      </c>
      <c r="K7" s="81">
        <f t="shared" si="3"/>
        <v>295.21879933183055</v>
      </c>
      <c r="L7" s="76">
        <f t="shared" si="4"/>
        <v>3.4443646231200775E-2</v>
      </c>
    </row>
    <row r="8" spans="1:12" x14ac:dyDescent="0.25">
      <c r="A8" s="82">
        <v>2009</v>
      </c>
      <c r="B8" s="77">
        <v>2058</v>
      </c>
      <c r="C8" s="78">
        <v>2928.514566973296</v>
      </c>
      <c r="D8" s="79">
        <f t="shared" si="0"/>
        <v>4986.5145669732956</v>
      </c>
      <c r="E8" s="77">
        <v>974</v>
      </c>
      <c r="F8" s="77">
        <v>13.2</v>
      </c>
      <c r="G8" s="80">
        <f t="shared" si="1"/>
        <v>2043148392.2840476</v>
      </c>
      <c r="H8" s="81">
        <f t="shared" si="2"/>
        <v>409.73476861297797</v>
      </c>
      <c r="I8" s="80">
        <v>2052894579</v>
      </c>
      <c r="J8" s="79">
        <v>5228.8612451999998</v>
      </c>
      <c r="K8" s="81">
        <f t="shared" si="3"/>
        <v>392.60834868864043</v>
      </c>
      <c r="L8" s="76">
        <f t="shared" si="4"/>
        <v>4.3622149099839191E-2</v>
      </c>
    </row>
    <row r="9" spans="1:12" x14ac:dyDescent="0.25">
      <c r="A9" s="82">
        <v>2010</v>
      </c>
      <c r="B9" s="77">
        <v>1462</v>
      </c>
      <c r="C9" s="78">
        <v>2084.2622752838665</v>
      </c>
      <c r="D9" s="79">
        <f t="shared" si="0"/>
        <v>3546.2622752838665</v>
      </c>
      <c r="E9" s="77">
        <v>1222.5999999999999</v>
      </c>
      <c r="F9" s="77">
        <v>19.2</v>
      </c>
      <c r="G9" s="80">
        <f t="shared" si="1"/>
        <v>1827459035.6854503</v>
      </c>
      <c r="H9" s="81">
        <f t="shared" si="2"/>
        <v>515.31976312698646</v>
      </c>
      <c r="I9" s="80">
        <v>1814727216</v>
      </c>
      <c r="J9" s="79">
        <v>3615.6355712999998</v>
      </c>
      <c r="K9" s="81">
        <f t="shared" si="3"/>
        <v>501.91098638503428</v>
      </c>
      <c r="L9" s="76">
        <f t="shared" si="4"/>
        <v>2.6715447769987355E-2</v>
      </c>
    </row>
    <row r="10" spans="1:12" x14ac:dyDescent="0.25">
      <c r="A10" s="82">
        <v>2011</v>
      </c>
      <c r="B10" s="77">
        <v>1293</v>
      </c>
      <c r="C10" s="78">
        <v>1366.7132846024069</v>
      </c>
      <c r="D10" s="79">
        <f t="shared" si="0"/>
        <v>2659.7132846024069</v>
      </c>
      <c r="E10" s="77">
        <v>1576.5</v>
      </c>
      <c r="F10" s="77">
        <v>33.700000000000003</v>
      </c>
      <c r="G10" s="80">
        <f t="shared" si="1"/>
        <v>2084472737.6911011</v>
      </c>
      <c r="H10" s="81">
        <f t="shared" si="2"/>
        <v>783.72084305421777</v>
      </c>
      <c r="I10" s="80">
        <v>2091499207</v>
      </c>
      <c r="J10" s="79">
        <v>2777.7240279000002</v>
      </c>
      <c r="K10" s="81">
        <f t="shared" si="3"/>
        <v>752.95428415226831</v>
      </c>
      <c r="L10" s="76">
        <f t="shared" si="4"/>
        <v>4.0861124705052543E-2</v>
      </c>
    </row>
    <row r="11" spans="1:12" x14ac:dyDescent="0.25">
      <c r="A11" s="82">
        <v>2012</v>
      </c>
      <c r="B11" s="77">
        <v>1346</v>
      </c>
      <c r="C11" s="78">
        <v>878.07617554362298</v>
      </c>
      <c r="D11" s="79">
        <f t="shared" si="0"/>
        <v>2224.0761755436229</v>
      </c>
      <c r="E11" s="77">
        <v>1671.9</v>
      </c>
      <c r="F11" s="77">
        <v>30.2</v>
      </c>
      <c r="G11" s="80">
        <f t="shared" si="1"/>
        <v>2276895300.5014176</v>
      </c>
      <c r="H11" s="81">
        <f t="shared" si="2"/>
        <v>1023.7487931117666</v>
      </c>
      <c r="I11" s="80">
        <v>2251244614</v>
      </c>
      <c r="J11" s="79">
        <v>2287.2972500999999</v>
      </c>
      <c r="K11" s="81">
        <f t="shared" si="3"/>
        <v>984.23788770855049</v>
      </c>
      <c r="L11" s="76">
        <f t="shared" si="4"/>
        <v>4.0143654188321554E-2</v>
      </c>
    </row>
    <row r="12" spans="1:12" x14ac:dyDescent="0.25">
      <c r="A12" s="82">
        <v>2013</v>
      </c>
      <c r="B12" s="77">
        <v>1017</v>
      </c>
      <c r="C12" s="78">
        <v>555.39770985371388</v>
      </c>
      <c r="D12" s="79">
        <f t="shared" si="0"/>
        <v>1572.3977098537139</v>
      </c>
      <c r="E12" s="77">
        <v>1411.6</v>
      </c>
      <c r="F12" s="77">
        <v>22.6</v>
      </c>
      <c r="G12" s="80">
        <f t="shared" si="1"/>
        <v>1448149188.2426939</v>
      </c>
      <c r="H12" s="81">
        <f t="shared" si="2"/>
        <v>920.98149162111201</v>
      </c>
      <c r="I12" s="80">
        <v>1466081897</v>
      </c>
      <c r="J12" s="79">
        <v>1645.9229358</v>
      </c>
      <c r="K12" s="81">
        <f t="shared" si="3"/>
        <v>890.73544399416949</v>
      </c>
      <c r="L12" s="76">
        <f t="shared" si="4"/>
        <v>3.3956263704198797E-2</v>
      </c>
    </row>
    <row r="13" spans="1:12" x14ac:dyDescent="0.25">
      <c r="A13" s="82">
        <v>2014</v>
      </c>
      <c r="B13" s="77">
        <v>969.94614065354733</v>
      </c>
      <c r="C13" s="78">
        <v>424.14740673028501</v>
      </c>
      <c r="D13" s="79">
        <f t="shared" si="0"/>
        <v>1394.0935473838324</v>
      </c>
      <c r="E13" s="77">
        <v>1264.0999999999999</v>
      </c>
      <c r="F13" s="77">
        <v>19.3</v>
      </c>
      <c r="G13" s="80">
        <f t="shared" si="1"/>
        <v>1234294961.3500435</v>
      </c>
      <c r="H13" s="81">
        <f t="shared" si="2"/>
        <v>885.37456016946055</v>
      </c>
      <c r="I13" s="80">
        <v>1219154072</v>
      </c>
      <c r="J13" s="79">
        <v>1450.3180770000001</v>
      </c>
      <c r="K13" s="81">
        <f t="shared" si="3"/>
        <v>840.61151228414292</v>
      </c>
      <c r="L13" s="76">
        <f t="shared" si="4"/>
        <v>5.3250576789848791E-2</v>
      </c>
    </row>
    <row r="14" spans="1:12" x14ac:dyDescent="0.25">
      <c r="A14" s="82">
        <v>2015</v>
      </c>
      <c r="B14" s="77">
        <v>890.46024289904415</v>
      </c>
      <c r="C14" s="78">
        <v>312.17200228019402</v>
      </c>
      <c r="D14" s="79">
        <f t="shared" si="0"/>
        <v>1202.6322451792382</v>
      </c>
      <c r="E14" s="77">
        <v>1158.7</v>
      </c>
      <c r="F14" s="77">
        <v>15.5</v>
      </c>
      <c r="G14" s="80">
        <f t="shared" si="1"/>
        <v>1036614949.4824656</v>
      </c>
      <c r="H14" s="81">
        <f t="shared" si="2"/>
        <v>861.95506035843096</v>
      </c>
      <c r="I14" s="80">
        <v>1066997847</v>
      </c>
      <c r="J14" s="79">
        <v>1271.4958836000001</v>
      </c>
      <c r="K14" s="81">
        <f t="shared" si="3"/>
        <v>839.16736244477443</v>
      </c>
      <c r="L14" s="76">
        <f t="shared" si="4"/>
        <v>2.7155128921206417E-2</v>
      </c>
    </row>
    <row r="16" spans="1:12" x14ac:dyDescent="0.25">
      <c r="D16" s="73"/>
    </row>
    <row r="17" spans="2:7" x14ac:dyDescent="0.25">
      <c r="D17" s="73"/>
    </row>
    <row r="18" spans="2:7" x14ac:dyDescent="0.25">
      <c r="D18" s="73"/>
    </row>
    <row r="19" spans="2:7" x14ac:dyDescent="0.25">
      <c r="D19" s="73"/>
    </row>
    <row r="20" spans="2:7" x14ac:dyDescent="0.25">
      <c r="D20" s="73"/>
    </row>
    <row r="21" spans="2:7" x14ac:dyDescent="0.25">
      <c r="D21" s="73"/>
    </row>
    <row r="22" spans="2:7" x14ac:dyDescent="0.25">
      <c r="D22" s="73"/>
    </row>
    <row r="23" spans="2:7" x14ac:dyDescent="0.25">
      <c r="D23" s="73"/>
    </row>
    <row r="24" spans="2:7" x14ac:dyDescent="0.25">
      <c r="D24" s="73"/>
    </row>
    <row r="25" spans="2:7" x14ac:dyDescent="0.25">
      <c r="D25" s="73"/>
    </row>
    <row r="26" spans="2:7" x14ac:dyDescent="0.25">
      <c r="B26" s="74"/>
      <c r="C26" s="74"/>
      <c r="D26" s="74"/>
      <c r="E26" s="74"/>
      <c r="F26" s="74"/>
      <c r="G26" s="74"/>
    </row>
    <row r="27" spans="2:7" x14ac:dyDescent="0.25">
      <c r="B27" s="66"/>
      <c r="C27" s="66"/>
      <c r="E27" s="66"/>
      <c r="F27" s="66"/>
      <c r="G27" s="66"/>
    </row>
    <row r="28" spans="2:7" x14ac:dyDescent="0.25">
      <c r="B28" s="66"/>
      <c r="C28" s="66"/>
      <c r="E28" s="66"/>
      <c r="F28" s="66"/>
      <c r="G28" s="66"/>
    </row>
    <row r="29" spans="2:7" x14ac:dyDescent="0.25">
      <c r="B29" s="66"/>
      <c r="C29" s="66"/>
      <c r="E29" s="66"/>
      <c r="F29" s="66"/>
      <c r="G29" s="66"/>
    </row>
    <row r="30" spans="2:7" x14ac:dyDescent="0.25">
      <c r="B30" s="66"/>
      <c r="C30" s="66"/>
      <c r="E30" s="66"/>
      <c r="F30" s="66"/>
      <c r="G30" s="66"/>
    </row>
    <row r="31" spans="2:7" x14ac:dyDescent="0.25">
      <c r="B31" s="66"/>
      <c r="C31" s="66"/>
      <c r="E31" s="66"/>
      <c r="F31" s="66"/>
      <c r="G31" s="66"/>
    </row>
    <row r="32" spans="2:7" x14ac:dyDescent="0.25">
      <c r="B32" s="66"/>
      <c r="C32" s="66"/>
      <c r="E32" s="66"/>
      <c r="F32" s="66"/>
      <c r="G32" s="66"/>
    </row>
    <row r="33" spans="2:7" x14ac:dyDescent="0.25">
      <c r="B33" s="66"/>
      <c r="C33" s="66"/>
      <c r="E33" s="66"/>
      <c r="F33" s="66"/>
      <c r="G33" s="66"/>
    </row>
    <row r="34" spans="2:7" x14ac:dyDescent="0.25">
      <c r="B34" s="66"/>
      <c r="C34" s="66"/>
      <c r="E34" s="66"/>
      <c r="F34" s="66"/>
      <c r="G34" s="66"/>
    </row>
  </sheetData>
  <mergeCells count="1">
    <mergeCell ref="B1:L1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3"/>
  <sheetViews>
    <sheetView workbookViewId="0">
      <selection activeCell="C12" sqref="C12:L12"/>
    </sheetView>
  </sheetViews>
  <sheetFormatPr defaultColWidth="10.7109375" defaultRowHeight="12" x14ac:dyDescent="0.2"/>
  <cols>
    <col min="1" max="1" width="34.7109375" style="53" customWidth="1"/>
    <col min="2" max="2" width="33.140625" style="53" customWidth="1"/>
    <col min="3" max="16384" width="10.7109375" style="53"/>
  </cols>
  <sheetData>
    <row r="3" spans="1:13" x14ac:dyDescent="0.2">
      <c r="B3" s="1"/>
    </row>
    <row r="4" spans="1:13" x14ac:dyDescent="0.2">
      <c r="A4" s="43" t="s">
        <v>102</v>
      </c>
      <c r="B4" s="44" t="s">
        <v>2</v>
      </c>
      <c r="C4" s="45">
        <v>2006</v>
      </c>
      <c r="D4" s="45">
        <v>2007</v>
      </c>
      <c r="E4" s="45">
        <v>2008</v>
      </c>
      <c r="F4" s="45">
        <v>2009</v>
      </c>
      <c r="G4" s="45">
        <v>2010</v>
      </c>
      <c r="H4" s="45">
        <v>2011</v>
      </c>
      <c r="I4" s="45">
        <v>2012</v>
      </c>
      <c r="J4" s="45">
        <v>2013</v>
      </c>
      <c r="K4" s="45">
        <v>2014</v>
      </c>
      <c r="L4" s="45" t="s">
        <v>3</v>
      </c>
    </row>
    <row r="5" spans="1:13" x14ac:dyDescent="0.2">
      <c r="A5" s="86" t="s">
        <v>103</v>
      </c>
      <c r="B5" s="48" t="s">
        <v>70</v>
      </c>
      <c r="C5" s="49">
        <v>2612</v>
      </c>
      <c r="D5" s="49">
        <v>1564</v>
      </c>
      <c r="E5" s="49">
        <v>1807</v>
      </c>
      <c r="F5" s="49">
        <v>2058</v>
      </c>
      <c r="G5" s="49">
        <v>1462</v>
      </c>
      <c r="H5" s="49">
        <v>1293</v>
      </c>
      <c r="I5" s="49">
        <v>1346</v>
      </c>
      <c r="J5" s="49">
        <v>1017</v>
      </c>
      <c r="K5" s="50">
        <v>969.94614065354733</v>
      </c>
      <c r="L5" s="50">
        <v>890.46024289904415</v>
      </c>
    </row>
    <row r="6" spans="1:13" x14ac:dyDescent="0.2">
      <c r="A6" s="86"/>
      <c r="B6" s="48" t="s">
        <v>30</v>
      </c>
      <c r="C6" s="49">
        <v>1668</v>
      </c>
      <c r="D6" s="49">
        <v>1606</v>
      </c>
      <c r="E6" s="49">
        <v>1575</v>
      </c>
      <c r="F6" s="49">
        <v>1278</v>
      </c>
      <c r="G6" s="49">
        <v>998</v>
      </c>
      <c r="H6" s="49">
        <v>915</v>
      </c>
      <c r="I6" s="49">
        <v>865</v>
      </c>
      <c r="J6" s="49">
        <v>701</v>
      </c>
      <c r="K6" s="50">
        <v>598.52413229566957</v>
      </c>
      <c r="L6" s="50">
        <v>614.34148316780056</v>
      </c>
    </row>
    <row r="7" spans="1:13" x14ac:dyDescent="0.2">
      <c r="A7" s="88" t="s">
        <v>104</v>
      </c>
      <c r="B7" s="46" t="s">
        <v>70</v>
      </c>
      <c r="C7" s="47">
        <v>3612.3968778190642</v>
      </c>
      <c r="D7" s="47">
        <v>2307.5155450581778</v>
      </c>
      <c r="E7" s="47">
        <v>3515.919675157134</v>
      </c>
      <c r="F7" s="47">
        <v>2928.514566973296</v>
      </c>
      <c r="G7" s="47">
        <v>2084.2622752838665</v>
      </c>
      <c r="H7" s="47">
        <v>1366.7132846024069</v>
      </c>
      <c r="I7" s="47">
        <v>878.07617554362298</v>
      </c>
      <c r="J7" s="47">
        <v>555.39770985371388</v>
      </c>
      <c r="K7" s="47">
        <v>424.14740673028501</v>
      </c>
      <c r="L7" s="47">
        <v>312.17200228019402</v>
      </c>
      <c r="M7" s="53" t="s">
        <v>105</v>
      </c>
    </row>
    <row r="8" spans="1:13" x14ac:dyDescent="0.2">
      <c r="A8" s="88"/>
      <c r="B8" s="46" t="s">
        <v>30</v>
      </c>
      <c r="C8" s="47">
        <v>1441.2372101188741</v>
      </c>
      <c r="D8" s="47">
        <v>1536.7462124869471</v>
      </c>
      <c r="E8" s="47">
        <v>1513.750517164809</v>
      </c>
      <c r="F8" s="47">
        <v>1482.2035283886603</v>
      </c>
      <c r="G8" s="47">
        <v>1307.2082052180899</v>
      </c>
      <c r="H8" s="47">
        <v>1492.189472445441</v>
      </c>
      <c r="I8" s="47">
        <v>1235.088291506559</v>
      </c>
      <c r="J8" s="47">
        <v>1188.2898084899521</v>
      </c>
      <c r="K8" s="47">
        <v>916.31473696740602</v>
      </c>
      <c r="L8" s="47">
        <v>1158.8316121190969</v>
      </c>
    </row>
    <row r="9" spans="1:13" x14ac:dyDescent="0.2">
      <c r="A9" s="86" t="s">
        <v>106</v>
      </c>
      <c r="B9" s="48" t="s">
        <v>70</v>
      </c>
      <c r="C9" s="51">
        <f>SUM(C5,C7)</f>
        <v>6224.3968778190647</v>
      </c>
      <c r="D9" s="51">
        <f t="shared" ref="D9:L9" si="0">SUM(D5,D7)</f>
        <v>3871.5155450581778</v>
      </c>
      <c r="E9" s="51">
        <f t="shared" si="0"/>
        <v>5322.9196751571344</v>
      </c>
      <c r="F9" s="51">
        <f t="shared" si="0"/>
        <v>4986.5145669732956</v>
      </c>
      <c r="G9" s="51">
        <f t="shared" si="0"/>
        <v>3546.2622752838665</v>
      </c>
      <c r="H9" s="51">
        <f t="shared" si="0"/>
        <v>2659.7132846024069</v>
      </c>
      <c r="I9" s="51">
        <f t="shared" si="0"/>
        <v>2224.0761755436229</v>
      </c>
      <c r="J9" s="51">
        <f t="shared" si="0"/>
        <v>1572.3977098537139</v>
      </c>
      <c r="K9" s="51">
        <f t="shared" si="0"/>
        <v>1394.0935473838324</v>
      </c>
      <c r="L9" s="51">
        <f t="shared" si="0"/>
        <v>1202.6322451792382</v>
      </c>
    </row>
    <row r="10" spans="1:13" x14ac:dyDescent="0.2">
      <c r="A10" s="86"/>
      <c r="B10" s="48" t="s">
        <v>30</v>
      </c>
      <c r="C10" s="51">
        <f>SUM(C6,C8)</f>
        <v>3109.2372101188739</v>
      </c>
      <c r="D10" s="51">
        <f t="shared" ref="D10:L10" si="1">SUM(D6,D8)</f>
        <v>3142.7462124869471</v>
      </c>
      <c r="E10" s="51">
        <f t="shared" si="1"/>
        <v>3088.750517164809</v>
      </c>
      <c r="F10" s="51">
        <f t="shared" si="1"/>
        <v>2760.2035283886603</v>
      </c>
      <c r="G10" s="51">
        <f t="shared" si="1"/>
        <v>2305.2082052180899</v>
      </c>
      <c r="H10" s="51">
        <f t="shared" si="1"/>
        <v>2407.189472445441</v>
      </c>
      <c r="I10" s="51">
        <f t="shared" si="1"/>
        <v>2100.088291506559</v>
      </c>
      <c r="J10" s="51">
        <f t="shared" si="1"/>
        <v>1889.2898084899521</v>
      </c>
      <c r="K10" s="51">
        <f t="shared" si="1"/>
        <v>1514.8388692630756</v>
      </c>
      <c r="L10" s="51">
        <f t="shared" si="1"/>
        <v>1773.1730952868975</v>
      </c>
    </row>
    <row r="11" spans="1:13" x14ac:dyDescent="0.2">
      <c r="A11" s="88" t="s">
        <v>107</v>
      </c>
      <c r="B11" s="46" t="s">
        <v>70</v>
      </c>
      <c r="C11" s="47">
        <v>6367.3818336000004</v>
      </c>
      <c r="D11" s="47">
        <v>3900.5229240000003</v>
      </c>
      <c r="E11" s="47">
        <v>5464.8473832</v>
      </c>
      <c r="F11" s="47">
        <v>5228.8612451999998</v>
      </c>
      <c r="G11" s="47">
        <v>3615.6355712999998</v>
      </c>
      <c r="H11" s="47">
        <v>2777.7240279000002</v>
      </c>
      <c r="I11" s="47">
        <v>2287.2972500999999</v>
      </c>
      <c r="J11" s="47">
        <v>1645.9229358</v>
      </c>
      <c r="K11" s="47">
        <v>1450.3180770000001</v>
      </c>
      <c r="L11" s="47">
        <v>1271.4958836000001</v>
      </c>
    </row>
    <row r="12" spans="1:13" x14ac:dyDescent="0.2">
      <c r="A12" s="88"/>
      <c r="B12" s="46" t="s">
        <v>30</v>
      </c>
      <c r="C12" s="47">
        <v>3167.3262104999999</v>
      </c>
      <c r="D12" s="47">
        <v>3199.4769105</v>
      </c>
      <c r="E12" s="47">
        <v>3330.2338074000004</v>
      </c>
      <c r="F12" s="47">
        <v>3068.9129177999998</v>
      </c>
      <c r="G12" s="47">
        <v>2429.4676454999999</v>
      </c>
      <c r="H12" s="47">
        <v>2461.2968384999999</v>
      </c>
      <c r="I12" s="47">
        <v>2155.8008870999997</v>
      </c>
      <c r="J12" s="47">
        <v>1970.8057593000001</v>
      </c>
      <c r="K12" s="47">
        <v>1859.1463781999998</v>
      </c>
      <c r="L12" s="47">
        <v>1939.0730183999999</v>
      </c>
    </row>
    <row r="13" spans="1:13" ht="24" x14ac:dyDescent="0.2">
      <c r="A13" s="54" t="s">
        <v>108</v>
      </c>
      <c r="B13" s="48" t="s">
        <v>67</v>
      </c>
      <c r="C13" s="49">
        <v>6673.7</v>
      </c>
      <c r="D13" s="49">
        <v>5967.4</v>
      </c>
      <c r="E13" s="49">
        <v>6417.7</v>
      </c>
      <c r="F13" s="49">
        <v>6972.2</v>
      </c>
      <c r="G13" s="49">
        <v>6334.6</v>
      </c>
      <c r="H13" s="49">
        <v>6492.2</v>
      </c>
      <c r="I13" s="49">
        <v>6427.1</v>
      </c>
      <c r="J13" s="49">
        <v>6047.4</v>
      </c>
      <c r="K13" s="49">
        <v>5323.4</v>
      </c>
      <c r="L13" s="49">
        <v>5641.7</v>
      </c>
    </row>
    <row r="14" spans="1:13" ht="24" x14ac:dyDescent="0.2">
      <c r="A14" s="54" t="s">
        <v>109</v>
      </c>
      <c r="B14" s="48" t="s">
        <v>67</v>
      </c>
      <c r="C14" s="49">
        <v>41800</v>
      </c>
      <c r="D14" s="49">
        <v>40400</v>
      </c>
      <c r="E14" s="49">
        <v>39700</v>
      </c>
      <c r="F14" s="49">
        <v>16200</v>
      </c>
      <c r="G14" s="49">
        <v>6200</v>
      </c>
      <c r="H14" s="49">
        <v>6500</v>
      </c>
      <c r="I14" s="49">
        <v>6900</v>
      </c>
      <c r="J14" s="49">
        <v>21200</v>
      </c>
      <c r="K14" s="49">
        <v>17100</v>
      </c>
      <c r="L14" s="49">
        <v>8900</v>
      </c>
    </row>
    <row r="15" spans="1:13" x14ac:dyDescent="0.2">
      <c r="A15" s="53" t="s">
        <v>160</v>
      </c>
      <c r="B15" s="53" t="s">
        <v>117</v>
      </c>
      <c r="C15" s="53">
        <v>1609287682</v>
      </c>
      <c r="D15" s="53">
        <v>1110136104</v>
      </c>
      <c r="E15" s="53">
        <v>1613325683</v>
      </c>
      <c r="F15" s="53">
        <v>2052894579</v>
      </c>
      <c r="G15" s="53">
        <v>1814727216</v>
      </c>
      <c r="H15" s="53">
        <v>2091499207</v>
      </c>
      <c r="I15" s="53">
        <v>2251244614</v>
      </c>
      <c r="J15" s="53">
        <v>1466081897</v>
      </c>
      <c r="K15" s="53">
        <v>1219154072</v>
      </c>
      <c r="L15" s="53">
        <v>1066997847</v>
      </c>
    </row>
    <row r="16" spans="1:13" x14ac:dyDescent="0.2">
      <c r="B16" s="53" t="s">
        <v>159</v>
      </c>
      <c r="C16" s="53">
        <v>974154858</v>
      </c>
      <c r="D16" s="53">
        <v>1117429853</v>
      </c>
      <c r="E16" s="53">
        <v>1378949280</v>
      </c>
      <c r="F16" s="53">
        <v>1316886981</v>
      </c>
      <c r="G16" s="53">
        <v>1230989201</v>
      </c>
      <c r="H16" s="53">
        <v>1465871800</v>
      </c>
      <c r="I16" s="53">
        <v>1456972042</v>
      </c>
      <c r="J16" s="53">
        <v>990868444</v>
      </c>
      <c r="K16" s="53">
        <v>818034874</v>
      </c>
      <c r="L16" s="53">
        <v>718367530</v>
      </c>
    </row>
    <row r="19" spans="1:12" x14ac:dyDescent="0.2">
      <c r="A19" s="46" t="s">
        <v>111</v>
      </c>
      <c r="B19" s="46"/>
      <c r="C19" s="46">
        <v>604.20000000000005</v>
      </c>
      <c r="D19" s="46">
        <v>701.7</v>
      </c>
      <c r="E19" s="46">
        <v>870.4</v>
      </c>
      <c r="F19" s="46">
        <v>974</v>
      </c>
      <c r="G19" s="46">
        <v>1222.5999999999999</v>
      </c>
      <c r="H19" s="46">
        <v>1576.5</v>
      </c>
      <c r="I19" s="46">
        <v>1671.9</v>
      </c>
      <c r="J19" s="46">
        <v>1411.6</v>
      </c>
      <c r="K19" s="46">
        <v>1264.0999999999999</v>
      </c>
      <c r="L19" s="46">
        <v>1158.7</v>
      </c>
    </row>
    <row r="20" spans="1:12" x14ac:dyDescent="0.2">
      <c r="A20" s="46" t="s">
        <v>112</v>
      </c>
      <c r="B20" s="46"/>
      <c r="C20" s="46">
        <v>11.5</v>
      </c>
      <c r="D20" s="46">
        <v>13.3</v>
      </c>
      <c r="E20" s="46">
        <v>15</v>
      </c>
      <c r="F20" s="46">
        <v>13.2</v>
      </c>
      <c r="G20" s="46">
        <v>19.2</v>
      </c>
      <c r="H20" s="46">
        <v>33.700000000000003</v>
      </c>
      <c r="I20" s="46">
        <v>30.2</v>
      </c>
      <c r="J20" s="46">
        <v>22.6</v>
      </c>
      <c r="K20" s="46">
        <v>19.3</v>
      </c>
      <c r="L20" s="46">
        <v>15.5</v>
      </c>
    </row>
    <row r="21" spans="1:12" x14ac:dyDescent="0.2">
      <c r="A21" s="53" t="s">
        <v>113</v>
      </c>
    </row>
    <row r="22" spans="1:12" x14ac:dyDescent="0.2">
      <c r="A22" s="87" t="s">
        <v>117</v>
      </c>
      <c r="B22" s="55" t="s">
        <v>116</v>
      </c>
      <c r="C22" s="47">
        <f>C19*C5*1000</f>
        <v>1578170400.0000002</v>
      </c>
      <c r="D22" s="47">
        <f t="shared" ref="D22:L22" si="2">D19*D5*1000</f>
        <v>1097458800</v>
      </c>
      <c r="E22" s="47">
        <f t="shared" si="2"/>
        <v>1572812800</v>
      </c>
      <c r="F22" s="47">
        <f t="shared" si="2"/>
        <v>2004492000</v>
      </c>
      <c r="G22" s="47">
        <f t="shared" si="2"/>
        <v>1787441200</v>
      </c>
      <c r="H22" s="47">
        <f t="shared" si="2"/>
        <v>2038414500</v>
      </c>
      <c r="I22" s="47">
        <f t="shared" si="2"/>
        <v>2250377400</v>
      </c>
      <c r="J22" s="47">
        <f t="shared" si="2"/>
        <v>1435597200</v>
      </c>
      <c r="K22" s="47">
        <f t="shared" si="2"/>
        <v>1226108916.4001491</v>
      </c>
      <c r="L22" s="47">
        <f t="shared" si="2"/>
        <v>1031776283.4471226</v>
      </c>
    </row>
    <row r="23" spans="1:12" x14ac:dyDescent="0.2">
      <c r="A23" s="87"/>
      <c r="B23" s="55" t="s">
        <v>115</v>
      </c>
      <c r="C23" s="47">
        <f>C20*C7*1000</f>
        <v>41542564.094919242</v>
      </c>
      <c r="D23" s="47">
        <f t="shared" ref="D23:L23" si="3">D20*D7*1000</f>
        <v>30689956.749273766</v>
      </c>
      <c r="E23" s="47">
        <f t="shared" si="3"/>
        <v>52738795.127357006</v>
      </c>
      <c r="F23" s="47">
        <f t="shared" si="3"/>
        <v>38656392.284047507</v>
      </c>
      <c r="G23" s="47">
        <f t="shared" si="3"/>
        <v>40017835.685450234</v>
      </c>
      <c r="H23" s="47">
        <f t="shared" si="3"/>
        <v>46058237.691101119</v>
      </c>
      <c r="I23" s="47">
        <f t="shared" si="3"/>
        <v>26517900.501417413</v>
      </c>
      <c r="J23" s="47">
        <f t="shared" si="3"/>
        <v>12551988.242693935</v>
      </c>
      <c r="K23" s="47">
        <f t="shared" si="3"/>
        <v>8186044.9498945009</v>
      </c>
      <c r="L23" s="47">
        <f t="shared" si="3"/>
        <v>4838666.0353430072</v>
      </c>
    </row>
    <row r="24" spans="1:12" x14ac:dyDescent="0.2">
      <c r="A24" s="87"/>
      <c r="B24" s="56" t="s">
        <v>114</v>
      </c>
      <c r="C24" s="57">
        <f>SUM(C22:C23)</f>
        <v>1619712964.0949194</v>
      </c>
      <c r="D24" s="57">
        <f t="shared" ref="D24:L24" si="4">SUM(D22:D23)</f>
        <v>1128148756.7492738</v>
      </c>
      <c r="E24" s="57">
        <f t="shared" si="4"/>
        <v>1625551595.127357</v>
      </c>
      <c r="F24" s="57">
        <f t="shared" si="4"/>
        <v>2043148392.2840476</v>
      </c>
      <c r="G24" s="57">
        <f t="shared" si="4"/>
        <v>1827459035.6854503</v>
      </c>
      <c r="H24" s="57">
        <f t="shared" si="4"/>
        <v>2084472737.6911011</v>
      </c>
      <c r="I24" s="57">
        <f t="shared" si="4"/>
        <v>2276895300.5014176</v>
      </c>
      <c r="J24" s="57">
        <f t="shared" si="4"/>
        <v>1448149188.2426939</v>
      </c>
      <c r="K24" s="57">
        <f t="shared" si="4"/>
        <v>1234294961.3500435</v>
      </c>
      <c r="L24" s="57">
        <f t="shared" si="4"/>
        <v>1036614949.4824656</v>
      </c>
    </row>
    <row r="32" spans="1:12" x14ac:dyDescent="0.2">
      <c r="A32" s="86" t="s">
        <v>110</v>
      </c>
      <c r="B32" s="48" t="s">
        <v>70</v>
      </c>
      <c r="C32" s="52">
        <f>C5/C9</f>
        <v>0.41963905118389649</v>
      </c>
      <c r="D32" s="52">
        <f t="shared" ref="D32:L32" si="5">D5/D9</f>
        <v>0.40397616432055355</v>
      </c>
      <c r="E32" s="52">
        <f t="shared" si="5"/>
        <v>0.3394753462904091</v>
      </c>
      <c r="F32" s="52">
        <f t="shared" si="5"/>
        <v>0.41271312303598878</v>
      </c>
      <c r="G32" s="52">
        <f t="shared" si="5"/>
        <v>0.41226505162621446</v>
      </c>
      <c r="H32" s="52">
        <f t="shared" si="5"/>
        <v>0.48614262578054046</v>
      </c>
      <c r="I32" s="52">
        <f t="shared" si="5"/>
        <v>0.60519509844171682</v>
      </c>
      <c r="J32" s="52">
        <f t="shared" si="5"/>
        <v>0.64678293133269404</v>
      </c>
      <c r="K32" s="52">
        <f t="shared" si="5"/>
        <v>0.69575398471197025</v>
      </c>
      <c r="L32" s="52">
        <f t="shared" si="5"/>
        <v>0.74042604999862738</v>
      </c>
    </row>
    <row r="33" spans="1:12" x14ac:dyDescent="0.2">
      <c r="A33" s="86"/>
      <c r="B33" s="48" t="s">
        <v>30</v>
      </c>
      <c r="C33" s="52">
        <f>C6/C10</f>
        <v>0.53646598418788005</v>
      </c>
      <c r="D33" s="52">
        <f t="shared" ref="D33:L33" si="6">D6/D10</f>
        <v>0.51101803690636705</v>
      </c>
      <c r="E33" s="52">
        <f t="shared" si="6"/>
        <v>0.50991492878670763</v>
      </c>
      <c r="F33" s="52">
        <f t="shared" si="6"/>
        <v>0.46300933494787078</v>
      </c>
      <c r="G33" s="52">
        <f t="shared" si="6"/>
        <v>0.43293269464377154</v>
      </c>
      <c r="H33" s="52">
        <f t="shared" si="6"/>
        <v>0.38011133335111347</v>
      </c>
      <c r="I33" s="52">
        <f t="shared" si="6"/>
        <v>0.41188744468427435</v>
      </c>
      <c r="J33" s="52">
        <f t="shared" si="6"/>
        <v>0.37103889347727254</v>
      </c>
      <c r="K33" s="52">
        <f t="shared" si="6"/>
        <v>0.39510745627146066</v>
      </c>
      <c r="L33" s="52">
        <f t="shared" si="6"/>
        <v>0.34646447366065003</v>
      </c>
    </row>
  </sheetData>
  <mergeCells count="6">
    <mergeCell ref="A32:A33"/>
    <mergeCell ref="A22:A24"/>
    <mergeCell ref="A5:A6"/>
    <mergeCell ref="A7:A8"/>
    <mergeCell ref="A11:A12"/>
    <mergeCell ref="A9:A10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>
      <selection activeCell="C12" sqref="C12:L12"/>
    </sheetView>
  </sheetViews>
  <sheetFormatPr defaultColWidth="11.42578125" defaultRowHeight="12" x14ac:dyDescent="0.2"/>
  <cols>
    <col min="1" max="1" width="35.28515625" style="3" customWidth="1"/>
    <col min="2" max="8" width="7.42578125" style="2" customWidth="1"/>
    <col min="9" max="11" width="7.42578125" style="3" customWidth="1"/>
    <col min="12" max="16384" width="11.42578125" style="3"/>
  </cols>
  <sheetData>
    <row r="1" spans="1:11" x14ac:dyDescent="0.2">
      <c r="A1" s="1" t="s">
        <v>68</v>
      </c>
    </row>
    <row r="2" spans="1:11" x14ac:dyDescent="0.2">
      <c r="A2" s="3" t="s">
        <v>69</v>
      </c>
    </row>
    <row r="4" spans="1:1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x14ac:dyDescent="0.2">
      <c r="A5" s="4" t="s">
        <v>2</v>
      </c>
      <c r="B5" s="5">
        <v>2006</v>
      </c>
      <c r="C5" s="5">
        <v>2007</v>
      </c>
      <c r="D5" s="5">
        <v>2008</v>
      </c>
      <c r="E5" s="5">
        <v>2009</v>
      </c>
      <c r="F5" s="5">
        <v>2010</v>
      </c>
      <c r="G5" s="5">
        <v>2011</v>
      </c>
      <c r="H5" s="5">
        <v>2012</v>
      </c>
      <c r="I5" s="5">
        <v>2013</v>
      </c>
      <c r="J5" s="5">
        <v>2014</v>
      </c>
      <c r="K5" s="5" t="s">
        <v>3</v>
      </c>
    </row>
    <row r="6" spans="1:11" x14ac:dyDescent="0.2">
      <c r="A6" s="3" t="s">
        <v>4</v>
      </c>
      <c r="B6" s="30">
        <f t="shared" ref="B6:K6" si="0">SUM(B8:B27)</f>
        <v>6486</v>
      </c>
      <c r="C6" s="30">
        <f t="shared" si="0"/>
        <v>5443</v>
      </c>
      <c r="D6" s="30">
        <f t="shared" si="0"/>
        <v>5772</v>
      </c>
      <c r="E6" s="30">
        <f t="shared" si="0"/>
        <v>5912</v>
      </c>
      <c r="F6" s="30">
        <f t="shared" si="0"/>
        <v>5275</v>
      </c>
      <c r="G6" s="30">
        <f t="shared" si="0"/>
        <v>5344</v>
      </c>
      <c r="H6" s="30">
        <f t="shared" si="0"/>
        <v>5186</v>
      </c>
      <c r="I6" s="30">
        <f t="shared" si="0"/>
        <v>5023</v>
      </c>
      <c r="J6" s="30">
        <f t="shared" si="0"/>
        <v>4504.2239655895619</v>
      </c>
      <c r="K6" s="30">
        <f t="shared" si="0"/>
        <v>4662.86332314018</v>
      </c>
    </row>
    <row r="7" spans="1:11" x14ac:dyDescent="0.2">
      <c r="B7" s="30"/>
      <c r="C7" s="30"/>
      <c r="D7" s="31"/>
      <c r="E7" s="30"/>
      <c r="F7" s="31"/>
      <c r="G7" s="30"/>
      <c r="H7" s="31"/>
      <c r="I7" s="30"/>
      <c r="J7" s="30"/>
      <c r="K7" s="30"/>
    </row>
    <row r="8" spans="1:11" x14ac:dyDescent="0.2">
      <c r="A8" s="3" t="s">
        <v>70</v>
      </c>
      <c r="B8" s="30">
        <v>2612</v>
      </c>
      <c r="C8" s="30">
        <v>1564</v>
      </c>
      <c r="D8" s="30">
        <v>1807</v>
      </c>
      <c r="E8" s="30">
        <v>2058</v>
      </c>
      <c r="F8" s="30">
        <v>1462</v>
      </c>
      <c r="G8" s="30">
        <v>1293</v>
      </c>
      <c r="H8" s="30">
        <v>1346</v>
      </c>
      <c r="I8" s="30">
        <v>1017</v>
      </c>
      <c r="J8" s="32">
        <v>969.94614065354733</v>
      </c>
      <c r="K8" s="32">
        <v>890.46024289904415</v>
      </c>
    </row>
    <row r="9" spans="1:11" x14ac:dyDescent="0.2">
      <c r="A9" s="3" t="s">
        <v>30</v>
      </c>
      <c r="B9" s="30">
        <v>1668</v>
      </c>
      <c r="C9" s="30">
        <v>1606</v>
      </c>
      <c r="D9" s="30">
        <v>1575</v>
      </c>
      <c r="E9" s="30">
        <v>1278</v>
      </c>
      <c r="F9" s="30">
        <v>998</v>
      </c>
      <c r="G9" s="30">
        <v>915</v>
      </c>
      <c r="H9" s="30">
        <v>865</v>
      </c>
      <c r="I9" s="30">
        <v>701</v>
      </c>
      <c r="J9" s="32">
        <v>598.52413229566957</v>
      </c>
      <c r="K9" s="32">
        <v>614.34148316780056</v>
      </c>
    </row>
    <row r="10" spans="1:11" x14ac:dyDescent="0.2">
      <c r="A10" s="3" t="s">
        <v>71</v>
      </c>
      <c r="B10" s="30">
        <v>508</v>
      </c>
      <c r="C10" s="30">
        <v>526</v>
      </c>
      <c r="D10" s="30">
        <v>537</v>
      </c>
      <c r="E10" s="30">
        <v>553</v>
      </c>
      <c r="F10" s="30">
        <v>610</v>
      </c>
      <c r="G10" s="30">
        <v>723</v>
      </c>
      <c r="H10" s="30">
        <v>367</v>
      </c>
      <c r="I10" s="30">
        <v>495</v>
      </c>
      <c r="J10" s="32">
        <v>252.94285537678883</v>
      </c>
      <c r="K10" s="32">
        <v>391.41973470865452</v>
      </c>
    </row>
    <row r="11" spans="1:11" x14ac:dyDescent="0.2">
      <c r="A11" s="3" t="s">
        <v>72</v>
      </c>
      <c r="B11" s="30">
        <v>162</v>
      </c>
      <c r="C11" s="30">
        <v>156</v>
      </c>
      <c r="D11" s="30">
        <v>166</v>
      </c>
      <c r="E11" s="30">
        <v>161</v>
      </c>
      <c r="F11" s="30">
        <v>193</v>
      </c>
      <c r="G11" s="30">
        <v>190</v>
      </c>
      <c r="H11" s="30">
        <v>184</v>
      </c>
      <c r="I11" s="30">
        <v>199</v>
      </c>
      <c r="J11" s="32">
        <v>246.97233197785542</v>
      </c>
      <c r="K11" s="32">
        <v>252.20197078521687</v>
      </c>
    </row>
    <row r="12" spans="1:11" x14ac:dyDescent="0.2">
      <c r="A12" s="3" t="s">
        <v>73</v>
      </c>
      <c r="B12" s="30" t="s">
        <v>74</v>
      </c>
      <c r="C12" s="30" t="s">
        <v>74</v>
      </c>
      <c r="D12" s="30" t="s">
        <v>74</v>
      </c>
      <c r="E12" s="30" t="s">
        <v>74</v>
      </c>
      <c r="F12" s="30" t="s">
        <v>74</v>
      </c>
      <c r="G12" s="30">
        <v>53</v>
      </c>
      <c r="H12" s="30">
        <v>200</v>
      </c>
      <c r="I12" s="30">
        <v>211</v>
      </c>
      <c r="J12" s="32">
        <v>219.57538704609831</v>
      </c>
      <c r="K12" s="32">
        <v>229.32433380989056</v>
      </c>
    </row>
    <row r="13" spans="1:11" x14ac:dyDescent="0.2">
      <c r="A13" s="3" t="s">
        <v>6</v>
      </c>
      <c r="B13" s="30">
        <v>253</v>
      </c>
      <c r="C13" s="30">
        <v>365</v>
      </c>
      <c r="D13" s="30">
        <v>363</v>
      </c>
      <c r="E13" s="30">
        <v>359</v>
      </c>
      <c r="F13" s="30">
        <v>385</v>
      </c>
      <c r="G13" s="30">
        <v>342</v>
      </c>
      <c r="H13" s="30">
        <v>274</v>
      </c>
      <c r="I13" s="30">
        <v>249</v>
      </c>
      <c r="J13" s="32">
        <v>243.76190647684115</v>
      </c>
      <c r="K13" s="32">
        <v>217.72791640096139</v>
      </c>
    </row>
    <row r="14" spans="1:11" x14ac:dyDescent="0.2">
      <c r="A14" s="3" t="s">
        <v>75</v>
      </c>
      <c r="B14" s="30">
        <v>159</v>
      </c>
      <c r="C14" s="30">
        <v>130</v>
      </c>
      <c r="D14" s="30">
        <v>139</v>
      </c>
      <c r="E14" s="30">
        <v>153</v>
      </c>
      <c r="F14" s="30">
        <v>157</v>
      </c>
      <c r="G14" s="30">
        <v>166</v>
      </c>
      <c r="H14" s="30">
        <v>176</v>
      </c>
      <c r="I14" s="30">
        <v>177</v>
      </c>
      <c r="J14" s="32">
        <v>181.03691180950457</v>
      </c>
      <c r="K14" s="32">
        <v>180.87606188447256</v>
      </c>
    </row>
    <row r="15" spans="1:11" x14ac:dyDescent="0.2">
      <c r="A15" s="3" t="s">
        <v>76</v>
      </c>
      <c r="B15" s="30" t="s">
        <v>74</v>
      </c>
      <c r="C15" s="30" t="s">
        <v>74</v>
      </c>
      <c r="D15" s="30">
        <v>35</v>
      </c>
      <c r="E15" s="30">
        <v>143</v>
      </c>
      <c r="F15" s="30">
        <v>160</v>
      </c>
      <c r="G15" s="30">
        <v>168</v>
      </c>
      <c r="H15" s="30">
        <v>177</v>
      </c>
      <c r="I15" s="30">
        <v>166</v>
      </c>
      <c r="J15" s="32">
        <v>157.02470335470093</v>
      </c>
      <c r="K15" s="32">
        <v>165.53613009069261</v>
      </c>
    </row>
    <row r="16" spans="1:11" x14ac:dyDescent="0.2">
      <c r="A16" s="3" t="s">
        <v>77</v>
      </c>
      <c r="B16" s="30">
        <v>77</v>
      </c>
      <c r="C16" s="30">
        <v>78</v>
      </c>
      <c r="D16" s="30">
        <v>101</v>
      </c>
      <c r="E16" s="30">
        <v>106</v>
      </c>
      <c r="F16" s="30">
        <v>116</v>
      </c>
      <c r="G16" s="30">
        <v>114</v>
      </c>
      <c r="H16" s="30">
        <v>127</v>
      </c>
      <c r="I16" s="30">
        <v>147</v>
      </c>
      <c r="J16" s="32">
        <v>156.35754225118771</v>
      </c>
      <c r="K16" s="32">
        <v>161.24658185030759</v>
      </c>
    </row>
    <row r="17" spans="1:11" x14ac:dyDescent="0.2">
      <c r="A17" s="3" t="s">
        <v>78</v>
      </c>
      <c r="B17" s="30" t="s">
        <v>74</v>
      </c>
      <c r="C17" s="30" t="s">
        <v>74</v>
      </c>
      <c r="D17" s="30" t="s">
        <v>74</v>
      </c>
      <c r="E17" s="30" t="s">
        <v>74</v>
      </c>
      <c r="F17" s="30" t="s">
        <v>79</v>
      </c>
      <c r="G17" s="30">
        <v>44</v>
      </c>
      <c r="H17" s="30">
        <v>139</v>
      </c>
      <c r="I17" s="30">
        <v>143</v>
      </c>
      <c r="J17" s="32">
        <v>144.78805293533205</v>
      </c>
      <c r="K17" s="32">
        <v>153.68450577998675</v>
      </c>
    </row>
    <row r="18" spans="1:11" x14ac:dyDescent="0.2">
      <c r="A18" s="3" t="s">
        <v>80</v>
      </c>
      <c r="B18" s="30">
        <v>207</v>
      </c>
      <c r="C18" s="30">
        <v>171</v>
      </c>
      <c r="D18" s="30">
        <v>148</v>
      </c>
      <c r="E18" s="30">
        <v>172</v>
      </c>
      <c r="F18" s="30">
        <v>209</v>
      </c>
      <c r="G18" s="30">
        <v>199</v>
      </c>
      <c r="H18" s="30">
        <v>178</v>
      </c>
      <c r="I18" s="30">
        <v>158</v>
      </c>
      <c r="J18" s="32">
        <v>168.62414576944991</v>
      </c>
      <c r="K18" s="32">
        <v>151.85789759684079</v>
      </c>
    </row>
    <row r="19" spans="1:11" x14ac:dyDescent="0.2">
      <c r="A19" s="3" t="s">
        <v>81</v>
      </c>
      <c r="B19" s="30" t="s">
        <v>74</v>
      </c>
      <c r="C19" s="30" t="s">
        <v>74</v>
      </c>
      <c r="D19" s="30" t="s">
        <v>74</v>
      </c>
      <c r="E19" s="30" t="s">
        <v>74</v>
      </c>
      <c r="F19" s="30">
        <v>38</v>
      </c>
      <c r="G19" s="30">
        <v>134</v>
      </c>
      <c r="H19" s="30">
        <v>112</v>
      </c>
      <c r="I19" s="30">
        <v>137</v>
      </c>
      <c r="J19" s="32">
        <v>143.71659083111541</v>
      </c>
      <c r="K19" s="32">
        <v>133.3667883628423</v>
      </c>
    </row>
    <row r="20" spans="1:11" x14ac:dyDescent="0.2">
      <c r="A20" s="3" t="s">
        <v>82</v>
      </c>
      <c r="B20" s="33">
        <v>40</v>
      </c>
      <c r="C20" s="33">
        <v>39</v>
      </c>
      <c r="D20" s="33">
        <v>37</v>
      </c>
      <c r="E20" s="33">
        <v>38</v>
      </c>
      <c r="F20" s="33">
        <v>30</v>
      </c>
      <c r="G20" s="33">
        <v>34</v>
      </c>
      <c r="H20" s="33">
        <v>19</v>
      </c>
      <c r="I20" s="33">
        <v>79</v>
      </c>
      <c r="J20" s="32">
        <v>68.959679615781411</v>
      </c>
      <c r="K20" s="32">
        <v>123.10969940442986</v>
      </c>
    </row>
    <row r="21" spans="1:11" x14ac:dyDescent="0.2">
      <c r="A21" s="3" t="s">
        <v>83</v>
      </c>
      <c r="B21" s="30" t="s">
        <v>74</v>
      </c>
      <c r="C21" s="30" t="s">
        <v>74</v>
      </c>
      <c r="D21" s="30" t="s">
        <v>74</v>
      </c>
      <c r="E21" s="30" t="s">
        <v>74</v>
      </c>
      <c r="F21" s="30" t="s">
        <v>74</v>
      </c>
      <c r="G21" s="30" t="s">
        <v>74</v>
      </c>
      <c r="H21" s="30" t="s">
        <v>74</v>
      </c>
      <c r="I21" s="30">
        <v>117</v>
      </c>
      <c r="J21" s="32">
        <v>105.94856188093728</v>
      </c>
      <c r="K21" s="32">
        <v>118.49750950394878</v>
      </c>
    </row>
    <row r="22" spans="1:11" x14ac:dyDescent="0.2">
      <c r="A22" s="3" t="s">
        <v>8</v>
      </c>
      <c r="B22" s="33">
        <v>196</v>
      </c>
      <c r="C22" s="33">
        <v>186</v>
      </c>
      <c r="D22" s="33">
        <v>99</v>
      </c>
      <c r="E22" s="33">
        <v>74</v>
      </c>
      <c r="F22" s="33">
        <v>58</v>
      </c>
      <c r="G22" s="33">
        <v>47</v>
      </c>
      <c r="H22" s="33">
        <v>45</v>
      </c>
      <c r="I22" s="33">
        <v>40</v>
      </c>
      <c r="J22" s="32">
        <v>51.400457388876788</v>
      </c>
      <c r="K22" s="32">
        <v>92.853180458942774</v>
      </c>
    </row>
    <row r="23" spans="1:11" x14ac:dyDescent="0.2">
      <c r="A23" s="3" t="s">
        <v>84</v>
      </c>
      <c r="B23" s="30">
        <v>55</v>
      </c>
      <c r="C23" s="30">
        <v>67</v>
      </c>
      <c r="D23" s="30">
        <v>82</v>
      </c>
      <c r="E23" s="30">
        <v>90</v>
      </c>
      <c r="F23" s="30">
        <v>98</v>
      </c>
      <c r="G23" s="30">
        <v>108</v>
      </c>
      <c r="H23" s="30">
        <v>106</v>
      </c>
      <c r="I23" s="30">
        <v>95</v>
      </c>
      <c r="J23" s="32">
        <v>100.46726691992801</v>
      </c>
      <c r="K23" s="32">
        <v>89.898604859803612</v>
      </c>
    </row>
    <row r="24" spans="1:11" x14ac:dyDescent="0.2">
      <c r="A24" s="3" t="s">
        <v>85</v>
      </c>
      <c r="B24" s="33">
        <v>0</v>
      </c>
      <c r="C24" s="33">
        <v>37</v>
      </c>
      <c r="D24" s="33">
        <v>88</v>
      </c>
      <c r="E24" s="33">
        <v>87</v>
      </c>
      <c r="F24" s="33">
        <v>67</v>
      </c>
      <c r="G24" s="33">
        <v>69</v>
      </c>
      <c r="H24" s="33">
        <v>91</v>
      </c>
      <c r="I24" s="33">
        <v>108</v>
      </c>
      <c r="J24" s="32">
        <v>55.507023185821872</v>
      </c>
      <c r="K24" s="32">
        <v>74.387226126635682</v>
      </c>
    </row>
    <row r="25" spans="1:11" x14ac:dyDescent="0.2">
      <c r="A25" s="3" t="s">
        <v>86</v>
      </c>
      <c r="B25" s="33" t="s">
        <v>74</v>
      </c>
      <c r="C25" s="33" t="s">
        <v>74</v>
      </c>
      <c r="D25" s="33" t="s">
        <v>74</v>
      </c>
      <c r="E25" s="33" t="s">
        <v>74</v>
      </c>
      <c r="F25" s="33">
        <v>20</v>
      </c>
      <c r="G25" s="33">
        <v>45</v>
      </c>
      <c r="H25" s="33">
        <v>61</v>
      </c>
      <c r="I25" s="33">
        <v>77</v>
      </c>
      <c r="J25" s="32">
        <v>67.39799606598902</v>
      </c>
      <c r="K25" s="32">
        <v>67.567226357887009</v>
      </c>
    </row>
    <row r="26" spans="1:11" x14ac:dyDescent="0.2">
      <c r="A26" s="12" t="s">
        <v>87</v>
      </c>
      <c r="B26" s="34">
        <v>37</v>
      </c>
      <c r="C26" s="34">
        <v>34</v>
      </c>
      <c r="D26" s="34">
        <v>31</v>
      </c>
      <c r="E26" s="34">
        <v>29</v>
      </c>
      <c r="F26" s="34">
        <v>32</v>
      </c>
      <c r="G26" s="34">
        <v>31</v>
      </c>
      <c r="H26" s="34">
        <v>35</v>
      </c>
      <c r="I26" s="34">
        <v>42</v>
      </c>
      <c r="J26" s="35">
        <v>45.362679771148066</v>
      </c>
      <c r="K26" s="35">
        <v>43.689528686135283</v>
      </c>
    </row>
    <row r="27" spans="1:11" x14ac:dyDescent="0.2">
      <c r="A27" s="3" t="s">
        <v>31</v>
      </c>
      <c r="B27" s="33">
        <v>512</v>
      </c>
      <c r="C27" s="33">
        <v>484</v>
      </c>
      <c r="D27" s="33">
        <v>564</v>
      </c>
      <c r="E27" s="33">
        <v>611</v>
      </c>
      <c r="F27" s="33">
        <v>642</v>
      </c>
      <c r="G27" s="33">
        <v>669</v>
      </c>
      <c r="H27" s="33">
        <v>684</v>
      </c>
      <c r="I27" s="33">
        <v>665</v>
      </c>
      <c r="J27" s="32">
        <v>525.90959998298831</v>
      </c>
      <c r="K27" s="32">
        <v>510.81670040568724</v>
      </c>
    </row>
    <row r="30" spans="1:11" x14ac:dyDescent="0.2">
      <c r="A30" s="9" t="s">
        <v>32</v>
      </c>
      <c r="B30" s="10" t="s">
        <v>33</v>
      </c>
      <c r="C30" s="11"/>
      <c r="D30" s="11"/>
      <c r="E30" s="11"/>
      <c r="F30" s="11"/>
      <c r="G30" s="11"/>
      <c r="H30" s="11"/>
      <c r="I30" s="11"/>
      <c r="J30" s="11"/>
      <c r="K30" s="11"/>
    </row>
    <row r="31" spans="1:11" x14ac:dyDescent="0.2">
      <c r="A31" s="12" t="s">
        <v>34</v>
      </c>
      <c r="B31" s="13" t="s">
        <v>88</v>
      </c>
      <c r="C31" s="14"/>
      <c r="D31" s="14"/>
      <c r="E31" s="14"/>
      <c r="F31" s="14"/>
      <c r="G31" s="14"/>
      <c r="H31" s="14"/>
      <c r="I31" s="14"/>
      <c r="J31" s="14"/>
      <c r="K31" s="14"/>
    </row>
    <row r="32" spans="1:11" x14ac:dyDescent="0.2">
      <c r="A32" s="15" t="s">
        <v>36</v>
      </c>
      <c r="B32" s="16" t="s">
        <v>89</v>
      </c>
      <c r="C32" s="17"/>
      <c r="D32" s="17"/>
      <c r="E32" s="17"/>
      <c r="F32" s="17"/>
      <c r="G32" s="17"/>
      <c r="H32" s="17"/>
      <c r="I32" s="17"/>
      <c r="J32" s="17"/>
      <c r="K32" s="17"/>
    </row>
    <row r="69" spans="1:11" x14ac:dyDescent="0.2">
      <c r="A69" s="12" t="s">
        <v>31</v>
      </c>
      <c r="B69" s="14">
        <v>512</v>
      </c>
      <c r="C69" s="14">
        <v>484</v>
      </c>
      <c r="D69" s="14">
        <v>564</v>
      </c>
      <c r="E69" s="14">
        <v>576</v>
      </c>
      <c r="F69" s="14">
        <v>600</v>
      </c>
      <c r="G69" s="14">
        <v>620</v>
      </c>
      <c r="H69" s="14">
        <v>645</v>
      </c>
      <c r="I69" s="12">
        <v>607</v>
      </c>
      <c r="J69" s="36">
        <v>437.74990136380205</v>
      </c>
      <c r="K69" s="3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C12" sqref="C12:L12"/>
    </sheetView>
  </sheetViews>
  <sheetFormatPr defaultColWidth="11.42578125" defaultRowHeight="12" x14ac:dyDescent="0.2"/>
  <cols>
    <col min="1" max="1" width="21" style="3" customWidth="1"/>
    <col min="2" max="2" width="11.28515625" style="2" customWidth="1"/>
    <col min="3" max="9" width="7.42578125" style="2" customWidth="1"/>
    <col min="10" max="11" width="7.42578125" style="3" customWidth="1"/>
    <col min="12" max="16384" width="11.42578125" style="3"/>
  </cols>
  <sheetData>
    <row r="1" spans="1:12" ht="15" x14ac:dyDescent="0.2">
      <c r="A1" s="38" t="s">
        <v>90</v>
      </c>
    </row>
    <row r="2" spans="1:12" x14ac:dyDescent="0.2">
      <c r="A2" s="3" t="s">
        <v>91</v>
      </c>
    </row>
    <row r="5" spans="1:12" x14ac:dyDescent="0.2">
      <c r="A5" s="4" t="s">
        <v>92</v>
      </c>
      <c r="B5" s="19"/>
      <c r="C5" s="19">
        <v>2006</v>
      </c>
      <c r="D5" s="19">
        <v>2007</v>
      </c>
      <c r="E5" s="19">
        <v>2008</v>
      </c>
      <c r="F5" s="19">
        <v>2009</v>
      </c>
      <c r="G5" s="19">
        <v>2010</v>
      </c>
      <c r="H5" s="19">
        <v>2011</v>
      </c>
      <c r="I5" s="19">
        <v>2012</v>
      </c>
      <c r="J5" s="19">
        <v>2013</v>
      </c>
      <c r="K5" s="19">
        <v>2014</v>
      </c>
      <c r="L5" s="19">
        <v>2015</v>
      </c>
    </row>
    <row r="6" spans="1:12" x14ac:dyDescent="0.2">
      <c r="A6" s="39" t="s">
        <v>43</v>
      </c>
      <c r="B6" s="2" t="s">
        <v>44</v>
      </c>
      <c r="C6" s="20">
        <v>4032.3967101888061</v>
      </c>
      <c r="D6" s="20">
        <v>4187.4032129251573</v>
      </c>
      <c r="E6" s="20">
        <v>5586.0346055150185</v>
      </c>
      <c r="F6" s="20">
        <v>6790.9480920625147</v>
      </c>
      <c r="G6" s="20">
        <v>7744.6314899523886</v>
      </c>
      <c r="H6" s="20">
        <v>10235.353079840146</v>
      </c>
      <c r="I6" s="20">
        <v>10745.515758961699</v>
      </c>
      <c r="J6" s="20">
        <v>8536.2794900494937</v>
      </c>
      <c r="K6" s="20">
        <v>6729.0722173684171</v>
      </c>
      <c r="L6" s="20">
        <v>6589.7011767601416</v>
      </c>
    </row>
    <row r="7" spans="1:12" x14ac:dyDescent="0.2">
      <c r="A7" s="39" t="s">
        <v>45</v>
      </c>
      <c r="B7" s="2" t="s">
        <v>93</v>
      </c>
      <c r="C7" s="20">
        <v>6673.7268830000003</v>
      </c>
      <c r="D7" s="20">
        <v>5967.3943619999991</v>
      </c>
      <c r="E7" s="20">
        <v>6417.683814</v>
      </c>
      <c r="F7" s="20">
        <v>6972.1969499999996</v>
      </c>
      <c r="G7" s="20">
        <v>6334.5532089999997</v>
      </c>
      <c r="H7" s="20">
        <v>6492.2497979999989</v>
      </c>
      <c r="I7" s="20">
        <v>6427.0524130000013</v>
      </c>
      <c r="J7" s="20">
        <v>6047.3659180000004</v>
      </c>
      <c r="K7" s="20">
        <v>5323.3797880000002</v>
      </c>
      <c r="L7" s="20">
        <v>5689.228357</v>
      </c>
    </row>
    <row r="8" spans="1:12" x14ac:dyDescent="0.2">
      <c r="A8" s="39" t="s">
        <v>47</v>
      </c>
      <c r="B8" s="2" t="s">
        <v>94</v>
      </c>
      <c r="C8" s="21">
        <v>604.16800000000001</v>
      </c>
      <c r="D8" s="21">
        <v>695.07500000000005</v>
      </c>
      <c r="E8" s="21">
        <v>872.26700000000005</v>
      </c>
      <c r="F8" s="21">
        <v>972.37</v>
      </c>
      <c r="G8" s="21">
        <v>1224.481</v>
      </c>
      <c r="H8" s="21">
        <v>1571.0530000000001</v>
      </c>
      <c r="I8" s="21">
        <v>1668.0039999999999</v>
      </c>
      <c r="J8" s="21">
        <v>1409.6869999999999</v>
      </c>
      <c r="K8" s="21">
        <v>1265.6030000000001</v>
      </c>
      <c r="L8" s="21">
        <v>1158.9570000000001</v>
      </c>
    </row>
    <row r="10" spans="1:12" x14ac:dyDescent="0.2">
      <c r="H10" s="40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C12" sqref="C12:L12"/>
    </sheetView>
  </sheetViews>
  <sheetFormatPr defaultColWidth="11.42578125" defaultRowHeight="12" x14ac:dyDescent="0.2"/>
  <cols>
    <col min="1" max="1" width="24.28515625" style="3" customWidth="1"/>
    <col min="2" max="3" width="21.28515625" style="2" customWidth="1"/>
    <col min="4" max="16384" width="11.42578125" style="3"/>
  </cols>
  <sheetData>
    <row r="1" spans="1:3" x14ac:dyDescent="0.2">
      <c r="A1" s="1" t="s">
        <v>95</v>
      </c>
    </row>
    <row r="2" spans="1:3" ht="15" x14ac:dyDescent="0.2">
      <c r="A2" s="41" t="s">
        <v>96</v>
      </c>
    </row>
    <row r="5" spans="1:3" x14ac:dyDescent="0.2">
      <c r="A5" s="4" t="s">
        <v>51</v>
      </c>
      <c r="B5" s="19" t="s">
        <v>52</v>
      </c>
      <c r="C5" s="19" t="s">
        <v>53</v>
      </c>
    </row>
    <row r="6" spans="1:3" x14ac:dyDescent="0.2">
      <c r="A6" s="3" t="s">
        <v>54</v>
      </c>
      <c r="B6" s="20" t="s">
        <v>55</v>
      </c>
      <c r="C6" s="20" t="s">
        <v>53</v>
      </c>
    </row>
    <row r="7" spans="1:3" x14ac:dyDescent="0.2">
      <c r="A7" s="3" t="s">
        <v>59</v>
      </c>
      <c r="B7" s="20">
        <v>2679.65415441</v>
      </c>
      <c r="C7" s="24">
        <f>B7/$B$19</f>
        <v>0.4066427418378728</v>
      </c>
    </row>
    <row r="8" spans="1:3" x14ac:dyDescent="0.2">
      <c r="A8" s="3" t="s">
        <v>57</v>
      </c>
      <c r="B8" s="20">
        <v>1579.4995449999999</v>
      </c>
      <c r="C8" s="24">
        <f t="shared" ref="C8:C19" si="0">B8/$B$19</f>
        <v>0.23969213514118237</v>
      </c>
    </row>
    <row r="9" spans="1:3" x14ac:dyDescent="0.2">
      <c r="A9" s="3" t="s">
        <v>56</v>
      </c>
      <c r="B9" s="20">
        <v>839.57950497000002</v>
      </c>
      <c r="C9" s="24">
        <f t="shared" si="0"/>
        <v>0.12740782661449659</v>
      </c>
    </row>
    <row r="10" spans="1:3" x14ac:dyDescent="0.2">
      <c r="A10" s="3" t="s">
        <v>97</v>
      </c>
      <c r="B10" s="20">
        <v>353.98848401999999</v>
      </c>
      <c r="C10" s="24">
        <f t="shared" si="0"/>
        <v>5.3718442540066774E-2</v>
      </c>
    </row>
    <row r="11" spans="1:3" x14ac:dyDescent="0.2">
      <c r="A11" s="3" t="s">
        <v>98</v>
      </c>
      <c r="B11" s="20">
        <v>140.89746730000002</v>
      </c>
      <c r="C11" s="24">
        <f t="shared" si="0"/>
        <v>2.1381465338201112E-2</v>
      </c>
    </row>
    <row r="12" spans="1:3" x14ac:dyDescent="0.2">
      <c r="A12" s="3" t="s">
        <v>99</v>
      </c>
      <c r="B12" s="20">
        <v>44.948604909999993</v>
      </c>
      <c r="C12" s="24">
        <f t="shared" si="0"/>
        <v>6.8210384210622439E-3</v>
      </c>
    </row>
    <row r="13" spans="1:3" x14ac:dyDescent="0.2">
      <c r="A13" s="3" t="s">
        <v>65</v>
      </c>
      <c r="B13" s="20">
        <v>12.291774910000001</v>
      </c>
      <c r="C13" s="25">
        <f t="shared" si="0"/>
        <v>1.86530080504247E-3</v>
      </c>
    </row>
    <row r="14" spans="1:3" x14ac:dyDescent="0.2">
      <c r="A14" s="3" t="s">
        <v>100</v>
      </c>
      <c r="B14" s="20">
        <v>12.073724</v>
      </c>
      <c r="C14" s="25">
        <f t="shared" si="0"/>
        <v>1.8322111543661998E-3</v>
      </c>
    </row>
    <row r="15" spans="1:3" x14ac:dyDescent="0.2">
      <c r="A15" s="3" t="s">
        <v>101</v>
      </c>
      <c r="B15" s="20">
        <v>9.0023441899999987</v>
      </c>
      <c r="C15" s="25">
        <f t="shared" si="0"/>
        <v>1.3661232806350177E-3</v>
      </c>
    </row>
    <row r="16" spans="1:3" x14ac:dyDescent="0.2">
      <c r="A16" s="3" t="s">
        <v>64</v>
      </c>
      <c r="B16" s="20">
        <v>4.37623388</v>
      </c>
      <c r="C16" s="25">
        <f t="shared" si="0"/>
        <v>6.6410202262792099E-4</v>
      </c>
    </row>
    <row r="17" spans="1:3" x14ac:dyDescent="0.2">
      <c r="A17" s="3" t="s">
        <v>66</v>
      </c>
      <c r="B17" s="20">
        <v>913.38933917014049</v>
      </c>
      <c r="C17" s="42">
        <f t="shared" si="0"/>
        <v>0.13860861284444662</v>
      </c>
    </row>
    <row r="18" spans="1:3" x14ac:dyDescent="0.2">
      <c r="B18" s="20"/>
    </row>
    <row r="19" spans="1:3" x14ac:dyDescent="0.2">
      <c r="A19" s="27" t="s">
        <v>67</v>
      </c>
      <c r="B19" s="28">
        <f>SUM(B7:B18)</f>
        <v>6589.7011767601398</v>
      </c>
      <c r="C19" s="29">
        <f t="shared" si="0"/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29" sqref="B29"/>
    </sheetView>
  </sheetViews>
  <sheetFormatPr defaultColWidth="11.42578125" defaultRowHeight="12" x14ac:dyDescent="0.2"/>
  <cols>
    <col min="1" max="1" width="21" style="3" customWidth="1"/>
    <col min="2" max="3" width="21" style="2" customWidth="1"/>
    <col min="4" max="16384" width="11.42578125" style="3"/>
  </cols>
  <sheetData>
    <row r="1" spans="1:3" x14ac:dyDescent="0.2">
      <c r="A1" s="1" t="s">
        <v>49</v>
      </c>
    </row>
    <row r="2" spans="1:3" x14ac:dyDescent="0.2">
      <c r="A2" s="3" t="s">
        <v>50</v>
      </c>
    </row>
    <row r="5" spans="1:3" x14ac:dyDescent="0.2">
      <c r="A5" s="4" t="s">
        <v>51</v>
      </c>
      <c r="B5" s="19" t="s">
        <v>52</v>
      </c>
      <c r="C5" s="19" t="s">
        <v>53</v>
      </c>
    </row>
    <row r="6" spans="1:3" x14ac:dyDescent="0.2">
      <c r="A6" s="3" t="s">
        <v>54</v>
      </c>
      <c r="B6" s="20" t="s">
        <v>55</v>
      </c>
      <c r="C6" s="20" t="s">
        <v>53</v>
      </c>
    </row>
    <row r="7" spans="1:3" x14ac:dyDescent="0.2">
      <c r="A7" s="3" t="s">
        <v>56</v>
      </c>
      <c r="B7" s="23">
        <v>63.135587530000002</v>
      </c>
      <c r="C7" s="24">
        <f>B7/$B$19</f>
        <v>0.45818038546020023</v>
      </c>
    </row>
    <row r="8" spans="1:3" x14ac:dyDescent="0.2">
      <c r="A8" s="3" t="s">
        <v>57</v>
      </c>
      <c r="B8" s="23">
        <v>41.603886729999999</v>
      </c>
      <c r="C8" s="24">
        <f t="shared" ref="C8:C19" si="0">B8/$B$19</f>
        <v>0.30192298201923312</v>
      </c>
    </row>
    <row r="9" spans="1:3" x14ac:dyDescent="0.2">
      <c r="A9" s="3" t="s">
        <v>58</v>
      </c>
      <c r="B9" s="23">
        <v>23.294771000000001</v>
      </c>
      <c r="C9" s="24">
        <f t="shared" si="0"/>
        <v>0.16905215542526678</v>
      </c>
    </row>
    <row r="10" spans="1:3" x14ac:dyDescent="0.2">
      <c r="A10" s="3" t="s">
        <v>59</v>
      </c>
      <c r="B10" s="23">
        <v>4.0459129000000003</v>
      </c>
      <c r="C10" s="24">
        <f t="shared" si="0"/>
        <v>2.9361537677614079E-2</v>
      </c>
    </row>
    <row r="11" spans="1:3" x14ac:dyDescent="0.2">
      <c r="A11" s="3" t="s">
        <v>60</v>
      </c>
      <c r="B11" s="23">
        <v>3.1812252700000001</v>
      </c>
      <c r="C11" s="24">
        <f t="shared" si="0"/>
        <v>2.3086425223361337E-2</v>
      </c>
    </row>
    <row r="12" spans="1:3" x14ac:dyDescent="0.2">
      <c r="A12" s="3" t="s">
        <v>61</v>
      </c>
      <c r="B12" s="23">
        <v>1.3129452800000001</v>
      </c>
      <c r="C12" s="24">
        <f t="shared" si="0"/>
        <v>9.5281567498315574E-3</v>
      </c>
    </row>
    <row r="13" spans="1:3" x14ac:dyDescent="0.2">
      <c r="A13" s="3" t="s">
        <v>62</v>
      </c>
      <c r="B13" s="23">
        <v>1.1470439699999999</v>
      </c>
      <c r="C13" s="25">
        <f t="shared" si="0"/>
        <v>8.3241966832837723E-3</v>
      </c>
    </row>
    <row r="14" spans="1:3" x14ac:dyDescent="0.2">
      <c r="A14" s="3" t="s">
        <v>63</v>
      </c>
      <c r="B14" s="23">
        <v>4.0795050000000006E-2</v>
      </c>
      <c r="C14" s="25">
        <f t="shared" si="0"/>
        <v>2.9605318434688753E-4</v>
      </c>
    </row>
    <row r="15" spans="1:3" x14ac:dyDescent="0.2">
      <c r="A15" s="3" t="s">
        <v>64</v>
      </c>
      <c r="B15" s="23">
        <v>1.9735720000000002E-2</v>
      </c>
      <c r="C15" s="25">
        <f t="shared" si="0"/>
        <v>1.4322381640367041E-4</v>
      </c>
    </row>
    <row r="16" spans="1:3" x14ac:dyDescent="0.2">
      <c r="A16" s="3" t="s">
        <v>65</v>
      </c>
      <c r="B16" s="23">
        <v>8.224200000000001E-3</v>
      </c>
      <c r="C16" s="25">
        <f t="shared" si="0"/>
        <v>5.9683726302717422E-5</v>
      </c>
    </row>
    <row r="17" spans="1:3" x14ac:dyDescent="0.2">
      <c r="A17" s="3" t="s">
        <v>66</v>
      </c>
      <c r="B17" s="23">
        <v>6.2284000000000003E-3</v>
      </c>
      <c r="C17" s="26">
        <f t="shared" si="0"/>
        <v>4.5200034155765321E-5</v>
      </c>
    </row>
    <row r="18" spans="1:3" x14ac:dyDescent="0.2">
      <c r="B18" s="20"/>
    </row>
    <row r="19" spans="1:3" x14ac:dyDescent="0.2">
      <c r="A19" s="27" t="s">
        <v>67</v>
      </c>
      <c r="B19" s="28">
        <f>SUM(B7:B18)</f>
        <v>137.79635605000001</v>
      </c>
      <c r="C19" s="29">
        <f t="shared" si="0"/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Resumen Yanacocha</vt:lpstr>
      <vt:lpstr>Resumen Barrick</vt:lpstr>
      <vt:lpstr>Serie Barrick</vt:lpstr>
      <vt:lpstr>Serie Yanacocha</vt:lpstr>
      <vt:lpstr>Yanacocha y Barrick</vt:lpstr>
      <vt:lpstr>AU - EMPRESAS</vt:lpstr>
      <vt:lpstr>AU - EXPORT</vt:lpstr>
      <vt:lpstr>AU - DESTINO</vt:lpstr>
      <vt:lpstr>AG - DESTINO</vt:lpstr>
      <vt:lpstr>AG - EMPRESAS</vt:lpstr>
      <vt:lpstr>AG - EXPORT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Carrera</dc:creator>
  <cp:lastModifiedBy>Max Brett</cp:lastModifiedBy>
  <dcterms:created xsi:type="dcterms:W3CDTF">2016-05-10T19:01:06Z</dcterms:created>
  <dcterms:modified xsi:type="dcterms:W3CDTF">2016-08-29T16:45:19Z</dcterms:modified>
</cp:coreProperties>
</file>